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eduardo-hc\OneDrive\AGR\TARIFAS\Revisão Tarifária Ordinária 2021\PLANILHAS REVISÃO 2021\"/>
    </mc:Choice>
  </mc:AlternateContent>
  <xr:revisionPtr revIDLastSave="0" documentId="13_ncr:1_{460DC838-0B86-4BE6-93B8-FF96BA25269A}" xr6:coauthVersionLast="47" xr6:coauthVersionMax="47" xr10:uidLastSave="{00000000-0000-0000-0000-000000000000}"/>
  <bookViews>
    <workbookView xWindow="-120" yWindow="-120" windowWidth="24240" windowHeight="13140" tabRatio="857" firstSheet="3" activeTab="10" xr2:uid="{5C928FAC-AE49-412E-A296-324E40B00054}"/>
  </bookViews>
  <sheets>
    <sheet name="População Atendida" sheetId="18" r:id="rId1"/>
    <sheet name="Ligações Ativas" sheetId="17" r:id="rId2"/>
    <sheet name="Economias" sheetId="16" r:id="rId3"/>
    <sheet name="Volumes" sheetId="15" r:id="rId4"/>
    <sheet name="Dados Operacionais" sheetId="41" r:id="rId5"/>
    <sheet name="Projeção Pop. Atendida" sheetId="20" r:id="rId6"/>
    <sheet name="Projeção Ligações Ativas" sheetId="21" r:id="rId7"/>
    <sheet name="Projeção Economias" sheetId="22" r:id="rId8"/>
    <sheet name="Projeção Volumes" sheetId="23" r:id="rId9"/>
    <sheet name="Projeção Dados Operacionais" sheetId="42" r:id="rId10"/>
    <sheet name="Comparativo" sheetId="44" r:id="rId11"/>
  </sheets>
  <definedNames>
    <definedName name="_xlnm._FilterDatabase" localSheetId="2" hidden="1">Economias!$S$7:$AE$233</definedName>
    <definedName name="_xlnm._FilterDatabase" localSheetId="1" hidden="1">'Ligações Ativas'!$A$5:$T$232</definedName>
    <definedName name="_xlnm._FilterDatabase" localSheetId="0" hidden="1">'População Atendida'!$P$7:$S$7</definedName>
    <definedName name="_xlnm._FilterDatabase" localSheetId="7" hidden="1">'Projeção Economias'!$H$10:$R$236</definedName>
    <definedName name="_xlnm._FilterDatabase" localSheetId="6" hidden="1">'Projeção Ligações Ativas'!$H$10:$O$239</definedName>
    <definedName name="_xlnm._FilterDatabase" localSheetId="5" hidden="1">'Projeção Pop. Atendida'!$C$8:$M$234</definedName>
    <definedName name="_xlnm._FilterDatabase" localSheetId="8" hidden="1">'Projeção Volumes'!$M$11:$W$236</definedName>
    <definedName name="_xlnm._FilterDatabase" localSheetId="3" hidden="1">Volumes!$Z$7:$AG$233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13" i="15" l="1"/>
  <c r="L109" i="20"/>
  <c r="K109" i="20"/>
  <c r="J109" i="20"/>
  <c r="I109" i="20"/>
  <c r="J69" i="20"/>
  <c r="K69" i="20"/>
  <c r="L69" i="20"/>
  <c r="I69" i="20"/>
  <c r="K8" i="18"/>
  <c r="K9" i="18"/>
  <c r="K10" i="18"/>
  <c r="K11" i="18"/>
  <c r="K12" i="18"/>
  <c r="K13" i="18"/>
  <c r="K14" i="18"/>
  <c r="K15" i="18"/>
  <c r="K16" i="18"/>
  <c r="K17" i="18"/>
  <c r="K18" i="18"/>
  <c r="K19" i="18"/>
  <c r="K20" i="18"/>
  <c r="K21" i="18"/>
  <c r="K22" i="18"/>
  <c r="K23" i="18"/>
  <c r="K24" i="18"/>
  <c r="K25" i="18"/>
  <c r="K26" i="18"/>
  <c r="K27" i="18"/>
  <c r="K28" i="18"/>
  <c r="K29" i="18"/>
  <c r="K30" i="18"/>
  <c r="K31" i="18"/>
  <c r="K32" i="18"/>
  <c r="K33" i="18"/>
  <c r="K34" i="18"/>
  <c r="K35" i="18"/>
  <c r="K36" i="18"/>
  <c r="K37" i="18"/>
  <c r="K38" i="18"/>
  <c r="K39" i="18"/>
  <c r="K40" i="18"/>
  <c r="K41" i="18"/>
  <c r="K42" i="18"/>
  <c r="K43" i="18"/>
  <c r="K44" i="18"/>
  <c r="K45" i="18"/>
  <c r="K46" i="18"/>
  <c r="K47" i="18"/>
  <c r="K48" i="18"/>
  <c r="K49" i="18"/>
  <c r="K50" i="18"/>
  <c r="K51" i="18"/>
  <c r="K52" i="18"/>
  <c r="K53" i="18"/>
  <c r="K54" i="18"/>
  <c r="K55" i="18"/>
  <c r="K56" i="18"/>
  <c r="K57" i="18"/>
  <c r="K58" i="18"/>
  <c r="K59" i="18"/>
  <c r="K60" i="18"/>
  <c r="K61" i="18"/>
  <c r="K62" i="18"/>
  <c r="K63" i="18"/>
  <c r="K64" i="18"/>
  <c r="K65" i="18"/>
  <c r="K66" i="18"/>
  <c r="K67" i="18"/>
  <c r="K68" i="18"/>
  <c r="K69" i="18"/>
  <c r="K70" i="18"/>
  <c r="K71" i="18"/>
  <c r="K72" i="18"/>
  <c r="K73" i="18"/>
  <c r="K74" i="18"/>
  <c r="K75" i="18"/>
  <c r="K76" i="18"/>
  <c r="K77" i="18"/>
  <c r="K78" i="18"/>
  <c r="K79" i="18"/>
  <c r="K80" i="18"/>
  <c r="K81" i="18"/>
  <c r="K82" i="18"/>
  <c r="K83" i="18"/>
  <c r="K84" i="18"/>
  <c r="K85" i="18"/>
  <c r="K86" i="18"/>
  <c r="K87" i="18"/>
  <c r="K88" i="18"/>
  <c r="K89" i="18"/>
  <c r="K90" i="18"/>
  <c r="K91" i="18"/>
  <c r="K92" i="18"/>
  <c r="K93" i="18"/>
  <c r="K94" i="18"/>
  <c r="K95" i="18"/>
  <c r="K96" i="18"/>
  <c r="K97" i="18"/>
  <c r="K98" i="18"/>
  <c r="K99" i="18"/>
  <c r="K100" i="18"/>
  <c r="K101" i="18"/>
  <c r="K102" i="18"/>
  <c r="K103" i="18"/>
  <c r="K104" i="18"/>
  <c r="K105" i="18"/>
  <c r="K106" i="18"/>
  <c r="K107" i="18"/>
  <c r="K108" i="18"/>
  <c r="K109" i="18"/>
  <c r="K110" i="18"/>
  <c r="K111" i="18"/>
  <c r="K112" i="18"/>
  <c r="K113" i="18"/>
  <c r="K114" i="18"/>
  <c r="K115" i="18"/>
  <c r="K116" i="18"/>
  <c r="K117" i="18"/>
  <c r="K118" i="18"/>
  <c r="K119" i="18"/>
  <c r="K120" i="18"/>
  <c r="K121" i="18"/>
  <c r="K122" i="18"/>
  <c r="K123" i="18"/>
  <c r="K124" i="18"/>
  <c r="K125" i="18"/>
  <c r="K126" i="18"/>
  <c r="K127" i="18"/>
  <c r="K128" i="18"/>
  <c r="K129" i="18"/>
  <c r="K130" i="18"/>
  <c r="K131" i="18"/>
  <c r="K132" i="18"/>
  <c r="K133" i="18"/>
  <c r="K134" i="18"/>
  <c r="K135" i="18"/>
  <c r="K136" i="18"/>
  <c r="K137" i="18"/>
  <c r="K138" i="18"/>
  <c r="K139" i="18"/>
  <c r="K140" i="18"/>
  <c r="K141" i="18"/>
  <c r="K142" i="18"/>
  <c r="K143" i="18"/>
  <c r="K144" i="18"/>
  <c r="K145" i="18"/>
  <c r="K146" i="18"/>
  <c r="K147" i="18"/>
  <c r="K148" i="18"/>
  <c r="K149" i="18"/>
  <c r="K150" i="18"/>
  <c r="K151" i="18"/>
  <c r="K152" i="18"/>
  <c r="K153" i="18"/>
  <c r="K154" i="18"/>
  <c r="K155" i="18"/>
  <c r="K156" i="18"/>
  <c r="K157" i="18"/>
  <c r="K158" i="18"/>
  <c r="K159" i="18"/>
  <c r="K160" i="18"/>
  <c r="K161" i="18"/>
  <c r="K162" i="18"/>
  <c r="K163" i="18"/>
  <c r="K164" i="18"/>
  <c r="K165" i="18"/>
  <c r="K166" i="18"/>
  <c r="K167" i="18"/>
  <c r="K168" i="18"/>
  <c r="K169" i="18"/>
  <c r="K170" i="18"/>
  <c r="K171" i="18"/>
  <c r="K172" i="18"/>
  <c r="K173" i="18"/>
  <c r="K174" i="18"/>
  <c r="K175" i="18"/>
  <c r="K176" i="18"/>
  <c r="K177" i="18"/>
  <c r="K178" i="18"/>
  <c r="K179" i="18"/>
  <c r="K180" i="18"/>
  <c r="K181" i="18"/>
  <c r="K182" i="18"/>
  <c r="K183" i="18"/>
  <c r="K184" i="18"/>
  <c r="K185" i="18"/>
  <c r="K186" i="18"/>
  <c r="K187" i="18"/>
  <c r="K188" i="18"/>
  <c r="K189" i="18"/>
  <c r="K190" i="18"/>
  <c r="K191" i="18"/>
  <c r="K192" i="18"/>
  <c r="K193" i="18"/>
  <c r="K194" i="18"/>
  <c r="K195" i="18"/>
  <c r="K196" i="18"/>
  <c r="K197" i="18"/>
  <c r="K198" i="18"/>
  <c r="K199" i="18"/>
  <c r="K200" i="18"/>
  <c r="K201" i="18"/>
  <c r="K202" i="18"/>
  <c r="K203" i="18"/>
  <c r="K204" i="18"/>
  <c r="K205" i="18"/>
  <c r="K206" i="18"/>
  <c r="K207" i="18"/>
  <c r="K208" i="18"/>
  <c r="K209" i="18"/>
  <c r="K210" i="18"/>
  <c r="K211" i="18"/>
  <c r="K212" i="18"/>
  <c r="K213" i="18"/>
  <c r="K214" i="18"/>
  <c r="K215" i="18"/>
  <c r="K216" i="18"/>
  <c r="K217" i="18"/>
  <c r="K218" i="18"/>
  <c r="K219" i="18"/>
  <c r="K220" i="18"/>
  <c r="K221" i="18"/>
  <c r="K222" i="18"/>
  <c r="K223" i="18"/>
  <c r="K224" i="18"/>
  <c r="K225" i="18"/>
  <c r="K226" i="18"/>
  <c r="K227" i="18"/>
  <c r="K228" i="18"/>
  <c r="K229" i="18"/>
  <c r="K230" i="18"/>
  <c r="K231" i="18"/>
  <c r="K232" i="18"/>
  <c r="M220" i="23" l="1"/>
  <c r="N220" i="23" s="1"/>
  <c r="O220" i="23" s="1"/>
  <c r="P220" i="23" s="1"/>
  <c r="Q220" i="23" s="1"/>
  <c r="M221" i="23"/>
  <c r="N221" i="23" s="1"/>
  <c r="O221" i="23" s="1"/>
  <c r="P221" i="23" s="1"/>
  <c r="Q221" i="23" s="1"/>
  <c r="M222" i="23"/>
  <c r="N222" i="23" s="1"/>
  <c r="O222" i="23" s="1"/>
  <c r="P222" i="23" s="1"/>
  <c r="Q222" i="23" s="1"/>
  <c r="M224" i="23"/>
  <c r="N224" i="23" s="1"/>
  <c r="O224" i="23" s="1"/>
  <c r="P224" i="23" s="1"/>
  <c r="Q224" i="23" s="1"/>
  <c r="S226" i="15"/>
  <c r="S136" i="15"/>
  <c r="S134" i="15"/>
  <c r="S135" i="15"/>
  <c r="U8" i="15" l="1"/>
  <c r="U9" i="15"/>
  <c r="U10" i="15"/>
  <c r="U11" i="15"/>
  <c r="U12" i="15"/>
  <c r="U13" i="15"/>
  <c r="U14" i="15"/>
  <c r="U15" i="15"/>
  <c r="U16" i="15"/>
  <c r="U17" i="15"/>
  <c r="U18" i="15"/>
  <c r="U19" i="15"/>
  <c r="U20" i="15"/>
  <c r="U21" i="15"/>
  <c r="U22" i="15"/>
  <c r="U23" i="15"/>
  <c r="U24" i="15"/>
  <c r="U25" i="15"/>
  <c r="U26" i="15"/>
  <c r="U27" i="15"/>
  <c r="U28" i="15"/>
  <c r="U29" i="15"/>
  <c r="U30" i="15"/>
  <c r="U31" i="15"/>
  <c r="U32" i="15"/>
  <c r="U33" i="15"/>
  <c r="U34" i="15"/>
  <c r="U35" i="15"/>
  <c r="U36" i="15"/>
  <c r="U37" i="15"/>
  <c r="U38" i="15"/>
  <c r="U39" i="15"/>
  <c r="U40" i="15"/>
  <c r="U41" i="15"/>
  <c r="U42" i="15"/>
  <c r="U43" i="15"/>
  <c r="U44" i="15"/>
  <c r="U45" i="15"/>
  <c r="U46" i="15"/>
  <c r="U47" i="15"/>
  <c r="U48" i="15"/>
  <c r="U49" i="15"/>
  <c r="U50" i="15"/>
  <c r="U51" i="15"/>
  <c r="U52" i="15"/>
  <c r="U53" i="15"/>
  <c r="U54" i="15"/>
  <c r="U55" i="15"/>
  <c r="U56" i="15"/>
  <c r="U57" i="15"/>
  <c r="U58" i="15"/>
  <c r="U59" i="15"/>
  <c r="U60" i="15"/>
  <c r="U61" i="15"/>
  <c r="U62" i="15"/>
  <c r="U63" i="15"/>
  <c r="U64" i="15"/>
  <c r="U65" i="15"/>
  <c r="U66" i="15"/>
  <c r="U67" i="15"/>
  <c r="U68" i="15"/>
  <c r="U69" i="15"/>
  <c r="U70" i="15"/>
  <c r="U71" i="15"/>
  <c r="U72" i="15"/>
  <c r="U73" i="15"/>
  <c r="U74" i="15"/>
  <c r="U75" i="15"/>
  <c r="U76" i="15"/>
  <c r="U77" i="15"/>
  <c r="U78" i="15"/>
  <c r="U79" i="15"/>
  <c r="U80" i="15"/>
  <c r="U81" i="15"/>
  <c r="U82" i="15"/>
  <c r="U83" i="15"/>
  <c r="U84" i="15"/>
  <c r="U85" i="15"/>
  <c r="U86" i="15"/>
  <c r="U87" i="15"/>
  <c r="U88" i="15"/>
  <c r="U89" i="15"/>
  <c r="U90" i="15"/>
  <c r="U91" i="15"/>
  <c r="U92" i="15"/>
  <c r="U93" i="15"/>
  <c r="U94" i="15"/>
  <c r="U95" i="15"/>
  <c r="U96" i="15"/>
  <c r="U97" i="15"/>
  <c r="U98" i="15"/>
  <c r="U99" i="15"/>
  <c r="U100" i="15"/>
  <c r="U101" i="15"/>
  <c r="U102" i="15"/>
  <c r="U103" i="15"/>
  <c r="U104" i="15"/>
  <c r="U105" i="15"/>
  <c r="U106" i="15"/>
  <c r="U107" i="15"/>
  <c r="U108" i="15"/>
  <c r="U109" i="15"/>
  <c r="U110" i="15"/>
  <c r="U111" i="15"/>
  <c r="U112" i="15"/>
  <c r="U113" i="15"/>
  <c r="U114" i="15"/>
  <c r="U115" i="15"/>
  <c r="U116" i="15"/>
  <c r="U117" i="15"/>
  <c r="U118" i="15"/>
  <c r="U119" i="15"/>
  <c r="U120" i="15"/>
  <c r="U121" i="15"/>
  <c r="U122" i="15"/>
  <c r="U123" i="15"/>
  <c r="U124" i="15"/>
  <c r="U125" i="15"/>
  <c r="U126" i="15"/>
  <c r="U127" i="15"/>
  <c r="U128" i="15"/>
  <c r="U129" i="15"/>
  <c r="U130" i="15"/>
  <c r="U131" i="15"/>
  <c r="U132" i="15"/>
  <c r="U133" i="15"/>
  <c r="U134" i="15"/>
  <c r="U135" i="15"/>
  <c r="U136" i="15"/>
  <c r="U137" i="15"/>
  <c r="U138" i="15"/>
  <c r="U139" i="15"/>
  <c r="U140" i="15"/>
  <c r="U141" i="15"/>
  <c r="U142" i="15"/>
  <c r="U143" i="15"/>
  <c r="U144" i="15"/>
  <c r="U145" i="15"/>
  <c r="U146" i="15"/>
  <c r="U147" i="15"/>
  <c r="U148" i="15"/>
  <c r="U149" i="15"/>
  <c r="U150" i="15"/>
  <c r="U151" i="15"/>
  <c r="U152" i="15"/>
  <c r="U153" i="15"/>
  <c r="U154" i="15"/>
  <c r="U155" i="15"/>
  <c r="U156" i="15"/>
  <c r="U157" i="15"/>
  <c r="U158" i="15"/>
  <c r="U159" i="15"/>
  <c r="U160" i="15"/>
  <c r="U161" i="15"/>
  <c r="U162" i="15"/>
  <c r="U163" i="15"/>
  <c r="U164" i="15"/>
  <c r="U165" i="15"/>
  <c r="U166" i="15"/>
  <c r="U167" i="15"/>
  <c r="U168" i="15"/>
  <c r="U169" i="15"/>
  <c r="U170" i="15"/>
  <c r="U171" i="15"/>
  <c r="U172" i="15"/>
  <c r="U173" i="15"/>
  <c r="U174" i="15"/>
  <c r="U175" i="15"/>
  <c r="U176" i="15"/>
  <c r="U177" i="15"/>
  <c r="U178" i="15"/>
  <c r="U179" i="15"/>
  <c r="U180" i="15"/>
  <c r="U181" i="15"/>
  <c r="U182" i="15"/>
  <c r="U183" i="15"/>
  <c r="U184" i="15"/>
  <c r="U185" i="15"/>
  <c r="U186" i="15"/>
  <c r="U187" i="15"/>
  <c r="U188" i="15"/>
  <c r="U189" i="15"/>
  <c r="U190" i="15"/>
  <c r="U191" i="15"/>
  <c r="U192" i="15"/>
  <c r="U193" i="15"/>
  <c r="U194" i="15"/>
  <c r="U195" i="15"/>
  <c r="U196" i="15"/>
  <c r="U197" i="15"/>
  <c r="U198" i="15"/>
  <c r="U199" i="15"/>
  <c r="U200" i="15"/>
  <c r="U201" i="15"/>
  <c r="U202" i="15"/>
  <c r="U204" i="15"/>
  <c r="U205" i="15"/>
  <c r="U206" i="15"/>
  <c r="U207" i="15"/>
  <c r="U208" i="15"/>
  <c r="U209" i="15"/>
  <c r="U210" i="15"/>
  <c r="U211" i="15"/>
  <c r="U212" i="15"/>
  <c r="U213" i="15"/>
  <c r="U214" i="15"/>
  <c r="U215" i="15"/>
  <c r="U216" i="15"/>
  <c r="U217" i="15"/>
  <c r="U218" i="15"/>
  <c r="U219" i="15"/>
  <c r="U220" i="15"/>
  <c r="U221" i="15"/>
  <c r="U222" i="15"/>
  <c r="U223" i="15"/>
  <c r="U224" i="15"/>
  <c r="U225" i="15"/>
  <c r="U226" i="15"/>
  <c r="U227" i="15"/>
  <c r="U228" i="15"/>
  <c r="U229" i="15"/>
  <c r="U230" i="15"/>
  <c r="U231" i="15"/>
  <c r="U232" i="15"/>
  <c r="U203" i="15"/>
  <c r="AE181" i="16"/>
  <c r="AC181" i="16"/>
  <c r="AD181" i="16"/>
  <c r="Y181" i="16"/>
  <c r="Z181" i="16"/>
  <c r="S9" i="16"/>
  <c r="U13" i="22" s="1"/>
  <c r="S10" i="16"/>
  <c r="U14" i="22" s="1"/>
  <c r="S11" i="16"/>
  <c r="U15" i="22" s="1"/>
  <c r="S12" i="16"/>
  <c r="U16" i="22" s="1"/>
  <c r="S13" i="16"/>
  <c r="U17" i="22" s="1"/>
  <c r="S14" i="16"/>
  <c r="U18" i="22" s="1"/>
  <c r="S15" i="16"/>
  <c r="U19" i="22" s="1"/>
  <c r="S16" i="16"/>
  <c r="U20" i="22" s="1"/>
  <c r="S17" i="16"/>
  <c r="U21" i="22" s="1"/>
  <c r="S18" i="16"/>
  <c r="U22" i="22" s="1"/>
  <c r="S19" i="16"/>
  <c r="U23" i="22" s="1"/>
  <c r="S20" i="16"/>
  <c r="U24" i="22" s="1"/>
  <c r="S21" i="16"/>
  <c r="U25" i="22" s="1"/>
  <c r="S22" i="16"/>
  <c r="U26" i="22" s="1"/>
  <c r="S23" i="16"/>
  <c r="U27" i="22" s="1"/>
  <c r="S24" i="16"/>
  <c r="U28" i="22" s="1"/>
  <c r="S25" i="16"/>
  <c r="U29" i="22" s="1"/>
  <c r="S26" i="16"/>
  <c r="U30" i="22" s="1"/>
  <c r="S27" i="16"/>
  <c r="U31" i="22" s="1"/>
  <c r="S28" i="16"/>
  <c r="U32" i="22" s="1"/>
  <c r="S29" i="16"/>
  <c r="U33" i="22" s="1"/>
  <c r="S30" i="16"/>
  <c r="U34" i="22" s="1"/>
  <c r="S31" i="16"/>
  <c r="U35" i="22" s="1"/>
  <c r="S32" i="16"/>
  <c r="U36" i="22" s="1"/>
  <c r="S33" i="16"/>
  <c r="U37" i="22" s="1"/>
  <c r="S34" i="16"/>
  <c r="U38" i="22" s="1"/>
  <c r="S35" i="16"/>
  <c r="U39" i="22" s="1"/>
  <c r="S36" i="16"/>
  <c r="U40" i="22" s="1"/>
  <c r="S37" i="16"/>
  <c r="U41" i="22" s="1"/>
  <c r="S38" i="16"/>
  <c r="U42" i="22" s="1"/>
  <c r="S39" i="16"/>
  <c r="U43" i="22" s="1"/>
  <c r="S40" i="16"/>
  <c r="U44" i="22" s="1"/>
  <c r="S41" i="16"/>
  <c r="U45" i="22" s="1"/>
  <c r="S42" i="16"/>
  <c r="U46" i="22" s="1"/>
  <c r="S43" i="16"/>
  <c r="U47" i="22" s="1"/>
  <c r="S44" i="16"/>
  <c r="U48" i="22" s="1"/>
  <c r="S45" i="16"/>
  <c r="U49" i="22" s="1"/>
  <c r="S46" i="16"/>
  <c r="U50" i="22" s="1"/>
  <c r="S47" i="16"/>
  <c r="U51" i="22" s="1"/>
  <c r="S48" i="16"/>
  <c r="U52" i="22" s="1"/>
  <c r="S49" i="16"/>
  <c r="U53" i="22" s="1"/>
  <c r="S50" i="16"/>
  <c r="U54" i="22" s="1"/>
  <c r="S51" i="16"/>
  <c r="U55" i="22" s="1"/>
  <c r="S52" i="16"/>
  <c r="U56" i="22" s="1"/>
  <c r="S53" i="16"/>
  <c r="U57" i="22" s="1"/>
  <c r="S54" i="16"/>
  <c r="U58" i="22" s="1"/>
  <c r="S55" i="16"/>
  <c r="U59" i="22" s="1"/>
  <c r="S56" i="16"/>
  <c r="U60" i="22" s="1"/>
  <c r="S57" i="16"/>
  <c r="U61" i="22" s="1"/>
  <c r="S58" i="16"/>
  <c r="U62" i="22" s="1"/>
  <c r="S59" i="16"/>
  <c r="U63" i="22" s="1"/>
  <c r="S60" i="16"/>
  <c r="U64" i="22" s="1"/>
  <c r="S61" i="16"/>
  <c r="U65" i="22" s="1"/>
  <c r="S62" i="16"/>
  <c r="U66" i="22" s="1"/>
  <c r="S63" i="16"/>
  <c r="U67" i="22" s="1"/>
  <c r="S64" i="16"/>
  <c r="U68" i="22" s="1"/>
  <c r="S65" i="16"/>
  <c r="U69" i="22" s="1"/>
  <c r="S66" i="16"/>
  <c r="U70" i="22" s="1"/>
  <c r="S67" i="16"/>
  <c r="U71" i="22" s="1"/>
  <c r="S68" i="16"/>
  <c r="U72" i="22" s="1"/>
  <c r="S69" i="16"/>
  <c r="S70" i="16"/>
  <c r="U74" i="22" s="1"/>
  <c r="S71" i="16"/>
  <c r="U75" i="22" s="1"/>
  <c r="S72" i="16"/>
  <c r="U76" i="22" s="1"/>
  <c r="S73" i="16"/>
  <c r="U77" i="22" s="1"/>
  <c r="S74" i="16"/>
  <c r="U78" i="22" s="1"/>
  <c r="S75" i="16"/>
  <c r="U79" i="22" s="1"/>
  <c r="S76" i="16"/>
  <c r="U80" i="22" s="1"/>
  <c r="S77" i="16"/>
  <c r="U81" i="22" s="1"/>
  <c r="S78" i="16"/>
  <c r="U82" i="22" s="1"/>
  <c r="S79" i="16"/>
  <c r="U83" i="22" s="1"/>
  <c r="S80" i="16"/>
  <c r="U84" i="22" s="1"/>
  <c r="S81" i="16"/>
  <c r="U85" i="22" s="1"/>
  <c r="S82" i="16"/>
  <c r="U86" i="22" s="1"/>
  <c r="S83" i="16"/>
  <c r="U87" i="22" s="1"/>
  <c r="S84" i="16"/>
  <c r="U88" i="22" s="1"/>
  <c r="S85" i="16"/>
  <c r="U89" i="22" s="1"/>
  <c r="S86" i="16"/>
  <c r="S87" i="16"/>
  <c r="U91" i="22" s="1"/>
  <c r="S88" i="16"/>
  <c r="U92" i="22" s="1"/>
  <c r="S89" i="16"/>
  <c r="U93" i="22" s="1"/>
  <c r="S90" i="16"/>
  <c r="U94" i="22" s="1"/>
  <c r="S91" i="16"/>
  <c r="U95" i="22" s="1"/>
  <c r="S92" i="16"/>
  <c r="U96" i="22" s="1"/>
  <c r="S93" i="16"/>
  <c r="U97" i="22" s="1"/>
  <c r="S94" i="16"/>
  <c r="S95" i="16"/>
  <c r="U99" i="22" s="1"/>
  <c r="S96" i="16"/>
  <c r="U100" i="22" s="1"/>
  <c r="S97" i="16"/>
  <c r="U101" i="22" s="1"/>
  <c r="S98" i="16"/>
  <c r="U102" i="22" s="1"/>
  <c r="S99" i="16"/>
  <c r="U103" i="22" s="1"/>
  <c r="S100" i="16"/>
  <c r="U104" i="22" s="1"/>
  <c r="S101" i="16"/>
  <c r="U105" i="22" s="1"/>
  <c r="S102" i="16"/>
  <c r="S103" i="16"/>
  <c r="U107" i="22" s="1"/>
  <c r="S104" i="16"/>
  <c r="U108" i="22" s="1"/>
  <c r="S105" i="16"/>
  <c r="U109" i="22" s="1"/>
  <c r="S106" i="16"/>
  <c r="U110" i="22" s="1"/>
  <c r="S107" i="16"/>
  <c r="U111" i="22" s="1"/>
  <c r="S108" i="16"/>
  <c r="U112" i="22" s="1"/>
  <c r="S109" i="16"/>
  <c r="U113" i="22" s="1"/>
  <c r="S110" i="16"/>
  <c r="S111" i="16"/>
  <c r="U115" i="22" s="1"/>
  <c r="S112" i="16"/>
  <c r="U116" i="22" s="1"/>
  <c r="S113" i="16"/>
  <c r="U117" i="22" s="1"/>
  <c r="S114" i="16"/>
  <c r="U118" i="22" s="1"/>
  <c r="S115" i="16"/>
  <c r="U119" i="22" s="1"/>
  <c r="S116" i="16"/>
  <c r="U120" i="22" s="1"/>
  <c r="S117" i="16"/>
  <c r="U121" i="22" s="1"/>
  <c r="S118" i="16"/>
  <c r="S119" i="16"/>
  <c r="U123" i="22" s="1"/>
  <c r="S120" i="16"/>
  <c r="U124" i="22" s="1"/>
  <c r="S121" i="16"/>
  <c r="U125" i="22" s="1"/>
  <c r="S122" i="16"/>
  <c r="U126" i="22" s="1"/>
  <c r="S123" i="16"/>
  <c r="U127" i="22" s="1"/>
  <c r="S124" i="16"/>
  <c r="U128" i="22" s="1"/>
  <c r="S125" i="16"/>
  <c r="U129" i="22" s="1"/>
  <c r="S126" i="16"/>
  <c r="S127" i="16"/>
  <c r="U131" i="22" s="1"/>
  <c r="S128" i="16"/>
  <c r="U132" i="22" s="1"/>
  <c r="S129" i="16"/>
  <c r="U133" i="22" s="1"/>
  <c r="S130" i="16"/>
  <c r="U134" i="22" s="1"/>
  <c r="S131" i="16"/>
  <c r="U135" i="22" s="1"/>
  <c r="S132" i="16"/>
  <c r="U136" i="22" s="1"/>
  <c r="S133" i="16"/>
  <c r="U137" i="22" s="1"/>
  <c r="S134" i="16"/>
  <c r="S135" i="16"/>
  <c r="U139" i="22" s="1"/>
  <c r="S136" i="16"/>
  <c r="U140" i="22" s="1"/>
  <c r="S137" i="16"/>
  <c r="U141" i="22" s="1"/>
  <c r="S138" i="16"/>
  <c r="U142" i="22" s="1"/>
  <c r="S139" i="16"/>
  <c r="U143" i="22" s="1"/>
  <c r="S140" i="16"/>
  <c r="U144" i="22" s="1"/>
  <c r="S141" i="16"/>
  <c r="U145" i="22" s="1"/>
  <c r="S142" i="16"/>
  <c r="S143" i="16"/>
  <c r="U147" i="22" s="1"/>
  <c r="S144" i="16"/>
  <c r="U148" i="22" s="1"/>
  <c r="S145" i="16"/>
  <c r="U149" i="22" s="1"/>
  <c r="S146" i="16"/>
  <c r="U150" i="22" s="1"/>
  <c r="S147" i="16"/>
  <c r="U151" i="22" s="1"/>
  <c r="S148" i="16"/>
  <c r="U152" i="22" s="1"/>
  <c r="S149" i="16"/>
  <c r="U153" i="22" s="1"/>
  <c r="S150" i="16"/>
  <c r="S151" i="16"/>
  <c r="U155" i="22" s="1"/>
  <c r="S152" i="16"/>
  <c r="U156" i="22" s="1"/>
  <c r="S153" i="16"/>
  <c r="U157" i="22" s="1"/>
  <c r="S154" i="16"/>
  <c r="U158" i="22" s="1"/>
  <c r="S155" i="16"/>
  <c r="U159" i="22" s="1"/>
  <c r="S156" i="16"/>
  <c r="U160" i="22" s="1"/>
  <c r="S157" i="16"/>
  <c r="U161" i="22" s="1"/>
  <c r="S158" i="16"/>
  <c r="S159" i="16"/>
  <c r="U163" i="22" s="1"/>
  <c r="S160" i="16"/>
  <c r="U164" i="22" s="1"/>
  <c r="S161" i="16"/>
  <c r="U165" i="22" s="1"/>
  <c r="S162" i="16"/>
  <c r="U166" i="22" s="1"/>
  <c r="S163" i="16"/>
  <c r="U167" i="22" s="1"/>
  <c r="S164" i="16"/>
  <c r="U168" i="22" s="1"/>
  <c r="S165" i="16"/>
  <c r="U169" i="22" s="1"/>
  <c r="S166" i="16"/>
  <c r="S167" i="16"/>
  <c r="U171" i="22" s="1"/>
  <c r="S168" i="16"/>
  <c r="U172" i="22" s="1"/>
  <c r="S169" i="16"/>
  <c r="U173" i="22" s="1"/>
  <c r="S170" i="16"/>
  <c r="U174" i="22" s="1"/>
  <c r="S171" i="16"/>
  <c r="U175" i="22" s="1"/>
  <c r="S172" i="16"/>
  <c r="U176" i="22" s="1"/>
  <c r="S173" i="16"/>
  <c r="U177" i="22" s="1"/>
  <c r="S174" i="16"/>
  <c r="U178" i="22" s="1"/>
  <c r="S175" i="16"/>
  <c r="U179" i="22" s="1"/>
  <c r="S176" i="16"/>
  <c r="U180" i="22" s="1"/>
  <c r="S177" i="16"/>
  <c r="U181" i="22" s="1"/>
  <c r="S178" i="16"/>
  <c r="U182" i="22" s="1"/>
  <c r="S179" i="16"/>
  <c r="U183" i="22" s="1"/>
  <c r="S180" i="16"/>
  <c r="U184" i="22" s="1"/>
  <c r="S181" i="16"/>
  <c r="U185" i="22" s="1"/>
  <c r="S182" i="16"/>
  <c r="U186" i="22" s="1"/>
  <c r="S183" i="16"/>
  <c r="U187" i="22" s="1"/>
  <c r="S184" i="16"/>
  <c r="U188" i="22" s="1"/>
  <c r="S185" i="16"/>
  <c r="U189" i="22" s="1"/>
  <c r="S186" i="16"/>
  <c r="U190" i="22" s="1"/>
  <c r="S187" i="16"/>
  <c r="U191" i="22" s="1"/>
  <c r="S188" i="16"/>
  <c r="U192" i="22" s="1"/>
  <c r="S189" i="16"/>
  <c r="U193" i="22" s="1"/>
  <c r="S190" i="16"/>
  <c r="U194" i="22" s="1"/>
  <c r="S191" i="16"/>
  <c r="U195" i="22" s="1"/>
  <c r="S192" i="16"/>
  <c r="U196" i="22" s="1"/>
  <c r="S193" i="16"/>
  <c r="U197" i="22" s="1"/>
  <c r="S194" i="16"/>
  <c r="U198" i="22" s="1"/>
  <c r="S195" i="16"/>
  <c r="U199" i="22" s="1"/>
  <c r="S196" i="16"/>
  <c r="U200" i="22" s="1"/>
  <c r="S197" i="16"/>
  <c r="U201" i="22" s="1"/>
  <c r="S198" i="16"/>
  <c r="U202" i="22" s="1"/>
  <c r="S199" i="16"/>
  <c r="U203" i="22" s="1"/>
  <c r="S200" i="16"/>
  <c r="U204" i="22" s="1"/>
  <c r="S201" i="16"/>
  <c r="U205" i="22" s="1"/>
  <c r="S202" i="16"/>
  <c r="U206" i="22" s="1"/>
  <c r="S203" i="16"/>
  <c r="U207" i="22" s="1"/>
  <c r="S204" i="16"/>
  <c r="U208" i="22" s="1"/>
  <c r="S205" i="16"/>
  <c r="U209" i="22" s="1"/>
  <c r="S206" i="16"/>
  <c r="U210" i="22" s="1"/>
  <c r="S207" i="16"/>
  <c r="U211" i="22" s="1"/>
  <c r="S208" i="16"/>
  <c r="U212" i="22" s="1"/>
  <c r="S209" i="16"/>
  <c r="U213" i="22" s="1"/>
  <c r="S210" i="16"/>
  <c r="U214" i="22" s="1"/>
  <c r="S211" i="16"/>
  <c r="U215" i="22" s="1"/>
  <c r="S212" i="16"/>
  <c r="U216" i="22" s="1"/>
  <c r="S213" i="16"/>
  <c r="U217" i="22" s="1"/>
  <c r="S214" i="16"/>
  <c r="U218" i="22" s="1"/>
  <c r="S215" i="16"/>
  <c r="U219" i="22" s="1"/>
  <c r="S216" i="16"/>
  <c r="U220" i="22" s="1"/>
  <c r="S217" i="16"/>
  <c r="U221" i="22" s="1"/>
  <c r="S218" i="16"/>
  <c r="U222" i="22" s="1"/>
  <c r="S219" i="16"/>
  <c r="U223" i="22" s="1"/>
  <c r="S220" i="16"/>
  <c r="U224" i="22" s="1"/>
  <c r="S221" i="16"/>
  <c r="U225" i="22" s="1"/>
  <c r="S222" i="16"/>
  <c r="U226" i="22" s="1"/>
  <c r="S223" i="16"/>
  <c r="U227" i="22" s="1"/>
  <c r="S224" i="16"/>
  <c r="U228" i="22" s="1"/>
  <c r="S225" i="16"/>
  <c r="U229" i="22" s="1"/>
  <c r="S226" i="16"/>
  <c r="U230" i="22" s="1"/>
  <c r="S227" i="16"/>
  <c r="U231" i="22" s="1"/>
  <c r="S228" i="16"/>
  <c r="U232" i="22" s="1"/>
  <c r="S229" i="16"/>
  <c r="U233" i="22" s="1"/>
  <c r="S230" i="16"/>
  <c r="U234" i="22" s="1"/>
  <c r="S231" i="16"/>
  <c r="U235" i="22" s="1"/>
  <c r="S232" i="16"/>
  <c r="U236" i="22" s="1"/>
  <c r="S8" i="16"/>
  <c r="U12" i="22" s="1"/>
  <c r="U73" i="22"/>
  <c r="U90" i="22"/>
  <c r="U98" i="22"/>
  <c r="U106" i="22"/>
  <c r="U114" i="22"/>
  <c r="U122" i="22"/>
  <c r="U130" i="22"/>
  <c r="U138" i="22"/>
  <c r="U146" i="22"/>
  <c r="U154" i="22"/>
  <c r="U162" i="22"/>
  <c r="U170" i="22"/>
  <c r="Q181" i="17"/>
  <c r="S181" i="17" s="1"/>
  <c r="H184" i="21" s="1"/>
  <c r="R181" i="17"/>
  <c r="H180" i="21"/>
  <c r="I180" i="21" s="1"/>
  <c r="K180" i="21" s="1"/>
  <c r="H175" i="21"/>
  <c r="I175" i="21" s="1"/>
  <c r="K175" i="21" s="1"/>
  <c r="H176" i="21"/>
  <c r="I176" i="21" s="1"/>
  <c r="K176" i="21" s="1"/>
  <c r="H177" i="21"/>
  <c r="I177" i="21" s="1"/>
  <c r="K177" i="21" s="1"/>
  <c r="H179" i="21"/>
  <c r="I179" i="21" s="1"/>
  <c r="K179" i="21" s="1"/>
  <c r="H165" i="21"/>
  <c r="I165" i="21" s="1"/>
  <c r="K165" i="21" s="1"/>
  <c r="H166" i="21"/>
  <c r="I166" i="21" s="1"/>
  <c r="K166" i="21" s="1"/>
  <c r="H167" i="21"/>
  <c r="I167" i="21" s="1"/>
  <c r="K167" i="21" s="1"/>
  <c r="H168" i="21"/>
  <c r="I168" i="21" s="1"/>
  <c r="K168" i="21" s="1"/>
  <c r="H170" i="21"/>
  <c r="I170" i="21" s="1"/>
  <c r="K170" i="21" s="1"/>
  <c r="H172" i="21"/>
  <c r="I172" i="21" s="1"/>
  <c r="K172" i="21" s="1"/>
  <c r="H173" i="21"/>
  <c r="I173" i="21" s="1"/>
  <c r="K173" i="21" s="1"/>
  <c r="H154" i="21"/>
  <c r="I154" i="21" s="1"/>
  <c r="K154" i="21" s="1"/>
  <c r="H155" i="21"/>
  <c r="I155" i="21" s="1"/>
  <c r="K155" i="21" s="1"/>
  <c r="H157" i="21"/>
  <c r="I157" i="21" s="1"/>
  <c r="K157" i="21" s="1"/>
  <c r="H158" i="21"/>
  <c r="I158" i="21" s="1"/>
  <c r="K158" i="21" s="1"/>
  <c r="H159" i="21"/>
  <c r="I159" i="21" s="1"/>
  <c r="K159" i="21" s="1"/>
  <c r="H160" i="21"/>
  <c r="I160" i="21" s="1"/>
  <c r="K160" i="21" s="1"/>
  <c r="H161" i="21"/>
  <c r="I161" i="21" s="1"/>
  <c r="K161" i="21" s="1"/>
  <c r="H162" i="21"/>
  <c r="I162" i="21" s="1"/>
  <c r="K162" i="21" s="1"/>
  <c r="H163" i="21"/>
  <c r="I163" i="21" s="1"/>
  <c r="K163" i="21" s="1"/>
  <c r="H145" i="21"/>
  <c r="I145" i="21" s="1"/>
  <c r="K145" i="21" s="1"/>
  <c r="H148" i="21"/>
  <c r="I148" i="21" s="1"/>
  <c r="K148" i="21" s="1"/>
  <c r="H150" i="21"/>
  <c r="I150" i="21" s="1"/>
  <c r="K150" i="21" s="1"/>
  <c r="H151" i="21"/>
  <c r="I151" i="21" s="1"/>
  <c r="K151" i="21" s="1"/>
  <c r="H152" i="21"/>
  <c r="I152" i="21" s="1"/>
  <c r="K152" i="21" s="1"/>
  <c r="H153" i="21"/>
  <c r="I153" i="21" s="1"/>
  <c r="K153" i="21" s="1"/>
  <c r="H137" i="21"/>
  <c r="I137" i="21" s="1"/>
  <c r="K137" i="21" s="1"/>
  <c r="H138" i="21"/>
  <c r="I138" i="21" s="1"/>
  <c r="K138" i="21" s="1"/>
  <c r="H140" i="21"/>
  <c r="I140" i="21" s="1"/>
  <c r="K140" i="21" s="1"/>
  <c r="H141" i="21"/>
  <c r="I141" i="21" s="1"/>
  <c r="K141" i="21" s="1"/>
  <c r="H144" i="21"/>
  <c r="I144" i="21" s="1"/>
  <c r="K144" i="21" s="1"/>
  <c r="H127" i="21"/>
  <c r="I127" i="21" s="1"/>
  <c r="K127" i="21" s="1"/>
  <c r="H130" i="21"/>
  <c r="I130" i="21" s="1"/>
  <c r="K130" i="21" s="1"/>
  <c r="H131" i="21"/>
  <c r="I131" i="21" s="1"/>
  <c r="K131" i="21" s="1"/>
  <c r="H135" i="21"/>
  <c r="I135" i="21" s="1"/>
  <c r="K135" i="21" s="1"/>
  <c r="H117" i="21"/>
  <c r="J117" i="21" s="1"/>
  <c r="L117" i="21" s="1"/>
  <c r="H118" i="21"/>
  <c r="I118" i="21" s="1"/>
  <c r="K118" i="21" s="1"/>
  <c r="H119" i="21"/>
  <c r="I119" i="21" s="1"/>
  <c r="K119" i="21" s="1"/>
  <c r="H120" i="21"/>
  <c r="I120" i="21" s="1"/>
  <c r="K120" i="21" s="1"/>
  <c r="H121" i="21"/>
  <c r="J121" i="21" s="1"/>
  <c r="L121" i="21" s="1"/>
  <c r="H123" i="21"/>
  <c r="J123" i="21" s="1"/>
  <c r="L123" i="21" s="1"/>
  <c r="H126" i="21"/>
  <c r="I126" i="21" s="1"/>
  <c r="K126" i="21" s="1"/>
  <c r="H104" i="21"/>
  <c r="J104" i="21" s="1"/>
  <c r="L104" i="21" s="1"/>
  <c r="H105" i="21"/>
  <c r="I105" i="21" s="1"/>
  <c r="K105" i="21" s="1"/>
  <c r="H106" i="21"/>
  <c r="I106" i="21" s="1"/>
  <c r="K106" i="21" s="1"/>
  <c r="H107" i="21"/>
  <c r="I107" i="21" s="1"/>
  <c r="K107" i="21" s="1"/>
  <c r="H108" i="21"/>
  <c r="J108" i="21" s="1"/>
  <c r="L108" i="21" s="1"/>
  <c r="H109" i="21"/>
  <c r="I109" i="21" s="1"/>
  <c r="K109" i="21" s="1"/>
  <c r="H110" i="21"/>
  <c r="I110" i="21" s="1"/>
  <c r="K110" i="21" s="1"/>
  <c r="H112" i="21"/>
  <c r="J112" i="21" s="1"/>
  <c r="L112" i="21" s="1"/>
  <c r="H113" i="21"/>
  <c r="I113" i="21" s="1"/>
  <c r="K113" i="21" s="1"/>
  <c r="H115" i="21"/>
  <c r="I115" i="21" s="1"/>
  <c r="K115" i="21" s="1"/>
  <c r="H94" i="21"/>
  <c r="I94" i="21" s="1"/>
  <c r="K94" i="21" s="1"/>
  <c r="H95" i="21"/>
  <c r="I95" i="21" s="1"/>
  <c r="K95" i="21" s="1"/>
  <c r="H101" i="21"/>
  <c r="I101" i="21" s="1"/>
  <c r="K101" i="21" s="1"/>
  <c r="H103" i="21"/>
  <c r="I103" i="21" s="1"/>
  <c r="K103" i="21" s="1"/>
  <c r="H79" i="21"/>
  <c r="J79" i="21" s="1"/>
  <c r="L79" i="21" s="1"/>
  <c r="H80" i="21"/>
  <c r="I80" i="21" s="1"/>
  <c r="K80" i="21" s="1"/>
  <c r="H81" i="21"/>
  <c r="I81" i="21" s="1"/>
  <c r="K81" i="21" s="1"/>
  <c r="H82" i="21"/>
  <c r="J82" i="21" s="1"/>
  <c r="L82" i="21" s="1"/>
  <c r="H83" i="21"/>
  <c r="J83" i="21" s="1"/>
  <c r="L83" i="21" s="1"/>
  <c r="H84" i="21"/>
  <c r="I84" i="21" s="1"/>
  <c r="K84" i="21" s="1"/>
  <c r="H85" i="21"/>
  <c r="I85" i="21" s="1"/>
  <c r="K85" i="21" s="1"/>
  <c r="H87" i="21"/>
  <c r="J87" i="21" s="1"/>
  <c r="L87" i="21" s="1"/>
  <c r="H88" i="21"/>
  <c r="I88" i="21" s="1"/>
  <c r="K88" i="21" s="1"/>
  <c r="H89" i="21"/>
  <c r="J89" i="21" s="1"/>
  <c r="L89" i="21" s="1"/>
  <c r="H90" i="21"/>
  <c r="I90" i="21" s="1"/>
  <c r="K90" i="21" s="1"/>
  <c r="H92" i="21"/>
  <c r="I92" i="21" s="1"/>
  <c r="K92" i="21" s="1"/>
  <c r="H93" i="21"/>
  <c r="I93" i="21" s="1"/>
  <c r="K93" i="21" s="1"/>
  <c r="H69" i="21"/>
  <c r="I69" i="21" s="1"/>
  <c r="K69" i="21" s="1"/>
  <c r="H71" i="21"/>
  <c r="I71" i="21" s="1"/>
  <c r="K71" i="21" s="1"/>
  <c r="H72" i="21"/>
  <c r="I72" i="21" s="1"/>
  <c r="K72" i="21" s="1"/>
  <c r="H75" i="21"/>
  <c r="J75" i="21" s="1"/>
  <c r="L75" i="21" s="1"/>
  <c r="H76" i="21"/>
  <c r="I76" i="21" s="1"/>
  <c r="K76" i="21" s="1"/>
  <c r="H77" i="21"/>
  <c r="I77" i="21" s="1"/>
  <c r="K77" i="21" s="1"/>
  <c r="H78" i="21"/>
  <c r="I78" i="21" s="1"/>
  <c r="K78" i="21" s="1"/>
  <c r="H56" i="21"/>
  <c r="I56" i="21" s="1"/>
  <c r="K56" i="21" s="1"/>
  <c r="H57" i="21"/>
  <c r="I57" i="21" s="1"/>
  <c r="K57" i="21" s="1"/>
  <c r="J57" i="21"/>
  <c r="L57" i="21" s="1"/>
  <c r="H58" i="21"/>
  <c r="I58" i="21" s="1"/>
  <c r="K58" i="21" s="1"/>
  <c r="H59" i="21"/>
  <c r="I59" i="21" s="1"/>
  <c r="K59" i="21" s="1"/>
  <c r="H60" i="21"/>
  <c r="I60" i="21" s="1"/>
  <c r="K60" i="21" s="1"/>
  <c r="H61" i="21"/>
  <c r="I61" i="21" s="1"/>
  <c r="K61" i="21" s="1"/>
  <c r="H63" i="21"/>
  <c r="I63" i="21" s="1"/>
  <c r="K63" i="21" s="1"/>
  <c r="H64" i="21"/>
  <c r="I64" i="21" s="1"/>
  <c r="K64" i="21" s="1"/>
  <c r="H65" i="21"/>
  <c r="I65" i="21" s="1"/>
  <c r="K65" i="21" s="1"/>
  <c r="H66" i="21"/>
  <c r="I66" i="21" s="1"/>
  <c r="K66" i="21" s="1"/>
  <c r="H67" i="21"/>
  <c r="I67" i="21" s="1"/>
  <c r="K67" i="21" s="1"/>
  <c r="H46" i="21"/>
  <c r="I46" i="21" s="1"/>
  <c r="K46" i="21" s="1"/>
  <c r="H49" i="21"/>
  <c r="I49" i="21" s="1"/>
  <c r="K49" i="21" s="1"/>
  <c r="H50" i="21"/>
  <c r="I50" i="21" s="1"/>
  <c r="K50" i="21" s="1"/>
  <c r="H51" i="21"/>
  <c r="I51" i="21" s="1"/>
  <c r="K51" i="21" s="1"/>
  <c r="H52" i="21"/>
  <c r="I52" i="21" s="1"/>
  <c r="K52" i="21" s="1"/>
  <c r="H31" i="21"/>
  <c r="I31" i="21" s="1"/>
  <c r="K31" i="21" s="1"/>
  <c r="H32" i="21"/>
  <c r="I32" i="21" s="1"/>
  <c r="K32" i="21" s="1"/>
  <c r="H33" i="21"/>
  <c r="I33" i="21" s="1"/>
  <c r="K33" i="21" s="1"/>
  <c r="H35" i="21"/>
  <c r="I35" i="21" s="1"/>
  <c r="K35" i="21" s="1"/>
  <c r="H37" i="21"/>
  <c r="J37" i="21" s="1"/>
  <c r="L37" i="21" s="1"/>
  <c r="H38" i="21"/>
  <c r="I38" i="21" s="1"/>
  <c r="K38" i="21" s="1"/>
  <c r="H39" i="21"/>
  <c r="I39" i="21" s="1"/>
  <c r="K39" i="21" s="1"/>
  <c r="H40" i="21"/>
  <c r="I40" i="21" s="1"/>
  <c r="K40" i="21" s="1"/>
  <c r="H42" i="21"/>
  <c r="I42" i="21" s="1"/>
  <c r="K42" i="21" s="1"/>
  <c r="H44" i="21"/>
  <c r="I44" i="21" s="1"/>
  <c r="K44" i="21" s="1"/>
  <c r="H45" i="21"/>
  <c r="J45" i="21" s="1"/>
  <c r="L45" i="21" s="1"/>
  <c r="H26" i="21"/>
  <c r="I26" i="21" s="1"/>
  <c r="K26" i="21" s="1"/>
  <c r="H30" i="21"/>
  <c r="I30" i="21" s="1"/>
  <c r="K30" i="21" s="1"/>
  <c r="H23" i="21"/>
  <c r="J23" i="21" s="1"/>
  <c r="L23" i="21" s="1"/>
  <c r="H24" i="21"/>
  <c r="I24" i="21" s="1"/>
  <c r="K24" i="21" s="1"/>
  <c r="H22" i="21"/>
  <c r="J22" i="21" s="1"/>
  <c r="L22" i="21" s="1"/>
  <c r="H20" i="21"/>
  <c r="I20" i="21" s="1"/>
  <c r="K20" i="21" s="1"/>
  <c r="H19" i="21"/>
  <c r="J19" i="21" s="1"/>
  <c r="L19" i="21" s="1"/>
  <c r="H18" i="21"/>
  <c r="J18" i="21" s="1"/>
  <c r="L18" i="21" s="1"/>
  <c r="H17" i="21"/>
  <c r="J17" i="21" s="1"/>
  <c r="L17" i="21" s="1"/>
  <c r="H13" i="21"/>
  <c r="I13" i="21" s="1"/>
  <c r="K13" i="21" s="1"/>
  <c r="H14" i="21"/>
  <c r="J14" i="21" s="1"/>
  <c r="L14" i="21" s="1"/>
  <c r="H15" i="21"/>
  <c r="I15" i="21" s="1"/>
  <c r="K15" i="21" s="1"/>
  <c r="S181" i="18"/>
  <c r="R181" i="18"/>
  <c r="Q181" i="18"/>
  <c r="O27" i="21"/>
  <c r="O28" i="21"/>
  <c r="O29" i="21"/>
  <c r="O30" i="21"/>
  <c r="O31" i="21"/>
  <c r="O32" i="21"/>
  <c r="O33" i="21"/>
  <c r="O34" i="21"/>
  <c r="O35" i="21"/>
  <c r="O36" i="21"/>
  <c r="O37" i="21"/>
  <c r="O38" i="21"/>
  <c r="O39" i="21"/>
  <c r="O40" i="21"/>
  <c r="O41" i="21"/>
  <c r="O42" i="21"/>
  <c r="O43" i="21"/>
  <c r="O44" i="21"/>
  <c r="O45" i="21"/>
  <c r="O46" i="21"/>
  <c r="O47" i="21"/>
  <c r="O48" i="21"/>
  <c r="O49" i="21"/>
  <c r="O50" i="21"/>
  <c r="O51" i="21"/>
  <c r="O52" i="21"/>
  <c r="O53" i="21"/>
  <c r="O54" i="21"/>
  <c r="O55" i="21"/>
  <c r="O56" i="21"/>
  <c r="O57" i="21"/>
  <c r="O58" i="21"/>
  <c r="O59" i="21"/>
  <c r="O60" i="21"/>
  <c r="O61" i="21"/>
  <c r="O62" i="21"/>
  <c r="O63" i="21"/>
  <c r="O64" i="21"/>
  <c r="O65" i="21"/>
  <c r="O66" i="21"/>
  <c r="O67" i="21"/>
  <c r="O68" i="21"/>
  <c r="O69" i="21"/>
  <c r="O70" i="21"/>
  <c r="O71" i="21"/>
  <c r="O72" i="21"/>
  <c r="O73" i="21"/>
  <c r="O74" i="21"/>
  <c r="O75" i="21"/>
  <c r="O76" i="21"/>
  <c r="O77" i="21"/>
  <c r="O78" i="21"/>
  <c r="O79" i="21"/>
  <c r="O80" i="21"/>
  <c r="O81" i="21"/>
  <c r="O82" i="21"/>
  <c r="O83" i="21"/>
  <c r="O84" i="21"/>
  <c r="O85" i="21"/>
  <c r="O86" i="21"/>
  <c r="O87" i="21"/>
  <c r="O88" i="21"/>
  <c r="O89" i="21"/>
  <c r="O90" i="21"/>
  <c r="O91" i="21"/>
  <c r="O92" i="21"/>
  <c r="O93" i="21"/>
  <c r="O94" i="21"/>
  <c r="O95" i="21"/>
  <c r="O96" i="21"/>
  <c r="O97" i="21"/>
  <c r="O98" i="21"/>
  <c r="O99" i="21"/>
  <c r="O100" i="21"/>
  <c r="O101" i="21"/>
  <c r="O102" i="21"/>
  <c r="O103" i="21"/>
  <c r="O104" i="21"/>
  <c r="O105" i="21"/>
  <c r="O106" i="21"/>
  <c r="O107" i="21"/>
  <c r="O108" i="21"/>
  <c r="O109" i="21"/>
  <c r="O110" i="21"/>
  <c r="O111" i="21"/>
  <c r="O112" i="21"/>
  <c r="O113" i="21"/>
  <c r="O114" i="21"/>
  <c r="O115" i="21"/>
  <c r="O116" i="21"/>
  <c r="O117" i="21"/>
  <c r="O118" i="21"/>
  <c r="O119" i="21"/>
  <c r="O120" i="21"/>
  <c r="O121" i="21"/>
  <c r="O122" i="21"/>
  <c r="O123" i="21"/>
  <c r="O124" i="21"/>
  <c r="O125" i="21"/>
  <c r="O126" i="21"/>
  <c r="O127" i="21"/>
  <c r="O128" i="21"/>
  <c r="O129" i="21"/>
  <c r="O130" i="21"/>
  <c r="O131" i="21"/>
  <c r="O132" i="21"/>
  <c r="O133" i="21"/>
  <c r="O134" i="21"/>
  <c r="O135" i="21"/>
  <c r="O136" i="21"/>
  <c r="O137" i="21"/>
  <c r="O138" i="21"/>
  <c r="O139" i="21"/>
  <c r="O140" i="21"/>
  <c r="O141" i="21"/>
  <c r="O142" i="21"/>
  <c r="O143" i="21"/>
  <c r="O144" i="21"/>
  <c r="O145" i="21"/>
  <c r="O146" i="21"/>
  <c r="O147" i="21"/>
  <c r="O148" i="21"/>
  <c r="O149" i="21"/>
  <c r="O150" i="21"/>
  <c r="O151" i="21"/>
  <c r="O152" i="21"/>
  <c r="O153" i="21"/>
  <c r="O154" i="21"/>
  <c r="O155" i="21"/>
  <c r="O156" i="21"/>
  <c r="O157" i="21"/>
  <c r="O158" i="21"/>
  <c r="O159" i="21"/>
  <c r="O160" i="21"/>
  <c r="O161" i="21"/>
  <c r="O162" i="21"/>
  <c r="O163" i="21"/>
  <c r="O164" i="21"/>
  <c r="O165" i="21"/>
  <c r="O166" i="21"/>
  <c r="O167" i="21"/>
  <c r="O168" i="21"/>
  <c r="O169" i="21"/>
  <c r="O170" i="21"/>
  <c r="O171" i="21"/>
  <c r="O172" i="21"/>
  <c r="O173" i="21"/>
  <c r="O174" i="21"/>
  <c r="O175" i="21"/>
  <c r="O176" i="21"/>
  <c r="O177" i="21"/>
  <c r="O178" i="21"/>
  <c r="O179" i="21"/>
  <c r="O180" i="21"/>
  <c r="O181" i="21"/>
  <c r="O182" i="21"/>
  <c r="O183" i="21"/>
  <c r="O184" i="21"/>
  <c r="O185" i="21"/>
  <c r="O186" i="21"/>
  <c r="O187" i="21"/>
  <c r="O188" i="21"/>
  <c r="O189" i="21"/>
  <c r="O190" i="21"/>
  <c r="O191" i="21"/>
  <c r="O192" i="21"/>
  <c r="O193" i="21"/>
  <c r="O194" i="21"/>
  <c r="O195" i="21"/>
  <c r="O196" i="21"/>
  <c r="O197" i="21"/>
  <c r="O198" i="21"/>
  <c r="O199" i="21"/>
  <c r="O200" i="21"/>
  <c r="O201" i="21"/>
  <c r="O202" i="21"/>
  <c r="O203" i="21"/>
  <c r="O204" i="21"/>
  <c r="O205" i="21"/>
  <c r="O206" i="21"/>
  <c r="O207" i="21"/>
  <c r="O208" i="21"/>
  <c r="O209" i="21"/>
  <c r="O210" i="21"/>
  <c r="O211" i="21"/>
  <c r="O212" i="21"/>
  <c r="O213" i="21"/>
  <c r="O214" i="21"/>
  <c r="O215" i="21"/>
  <c r="O216" i="21"/>
  <c r="O217" i="21"/>
  <c r="O218" i="21"/>
  <c r="O219" i="21"/>
  <c r="O220" i="21"/>
  <c r="O221" i="21"/>
  <c r="O222" i="21"/>
  <c r="O223" i="21"/>
  <c r="O224" i="21"/>
  <c r="O225" i="21"/>
  <c r="O226" i="21"/>
  <c r="O227" i="21"/>
  <c r="O228" i="21"/>
  <c r="O229" i="21"/>
  <c r="O230" i="21"/>
  <c r="O231" i="21"/>
  <c r="O232" i="21"/>
  <c r="O233" i="21"/>
  <c r="O234" i="21"/>
  <c r="O235" i="21"/>
  <c r="O11" i="21"/>
  <c r="O12" i="21"/>
  <c r="O13" i="21"/>
  <c r="O14" i="21"/>
  <c r="O15" i="21"/>
  <c r="O16" i="21"/>
  <c r="O17" i="21"/>
  <c r="O18" i="21"/>
  <c r="O19" i="21"/>
  <c r="O20" i="21"/>
  <c r="O21" i="21"/>
  <c r="O22" i="21"/>
  <c r="O23" i="21"/>
  <c r="O24" i="21"/>
  <c r="O25" i="21"/>
  <c r="O26" i="21"/>
  <c r="H190" i="21"/>
  <c r="I190" i="21" s="1"/>
  <c r="K190" i="21" s="1"/>
  <c r="H191" i="21"/>
  <c r="H195" i="21"/>
  <c r="H196" i="21"/>
  <c r="H197" i="21"/>
  <c r="I197" i="21" s="1"/>
  <c r="K197" i="21" s="1"/>
  <c r="H199" i="21"/>
  <c r="H200" i="21"/>
  <c r="H201" i="21"/>
  <c r="H202" i="21"/>
  <c r="H203" i="21"/>
  <c r="H204" i="21"/>
  <c r="H205" i="21"/>
  <c r="J205" i="21" s="1"/>
  <c r="L205" i="21" s="1"/>
  <c r="H207" i="21"/>
  <c r="H208" i="21"/>
  <c r="H209" i="21"/>
  <c r="H212" i="21"/>
  <c r="J212" i="21" s="1"/>
  <c r="L212" i="21" s="1"/>
  <c r="H214" i="21"/>
  <c r="I214" i="21" s="1"/>
  <c r="K214" i="21" s="1"/>
  <c r="H215" i="21"/>
  <c r="H216" i="21"/>
  <c r="J216" i="21" s="1"/>
  <c r="L216" i="21" s="1"/>
  <c r="H218" i="21"/>
  <c r="I218" i="21" s="1"/>
  <c r="K218" i="21" s="1"/>
  <c r="H219" i="21"/>
  <c r="H220" i="21"/>
  <c r="J220" i="21" s="1"/>
  <c r="L220" i="21" s="1"/>
  <c r="H221" i="21"/>
  <c r="I221" i="21" s="1"/>
  <c r="K221" i="21" s="1"/>
  <c r="H223" i="21"/>
  <c r="I223" i="21" s="1"/>
  <c r="K223" i="21" s="1"/>
  <c r="H225" i="21"/>
  <c r="J225" i="21" s="1"/>
  <c r="L225" i="21" s="1"/>
  <c r="H226" i="21"/>
  <c r="I226" i="21" s="1"/>
  <c r="K226" i="21" s="1"/>
  <c r="H227" i="21"/>
  <c r="J227" i="21" s="1"/>
  <c r="L227" i="21" s="1"/>
  <c r="H230" i="21"/>
  <c r="I230" i="21" s="1"/>
  <c r="K230" i="21" s="1"/>
  <c r="H232" i="21"/>
  <c r="I232" i="21" s="1"/>
  <c r="K232" i="21" s="1"/>
  <c r="H233" i="21"/>
  <c r="H234" i="21"/>
  <c r="J234" i="21" s="1"/>
  <c r="L234" i="21" s="1"/>
  <c r="H235" i="21"/>
  <c r="H185" i="21"/>
  <c r="H186" i="21"/>
  <c r="H188" i="21"/>
  <c r="J188" i="21" s="1"/>
  <c r="L188" i="21" s="1"/>
  <c r="J151" i="21" l="1"/>
  <c r="L151" i="21" s="1"/>
  <c r="I82" i="21"/>
  <c r="K82" i="21" s="1"/>
  <c r="J106" i="21"/>
  <c r="L106" i="21" s="1"/>
  <c r="I108" i="21"/>
  <c r="K108" i="21" s="1"/>
  <c r="J24" i="21"/>
  <c r="L24" i="21" s="1"/>
  <c r="J32" i="21"/>
  <c r="L32" i="21" s="1"/>
  <c r="I45" i="21"/>
  <c r="K45" i="21" s="1"/>
  <c r="I14" i="21"/>
  <c r="K14" i="21" s="1"/>
  <c r="J95" i="21"/>
  <c r="L95" i="21" s="1"/>
  <c r="I89" i="21"/>
  <c r="K89" i="21" s="1"/>
  <c r="I104" i="21"/>
  <c r="K104" i="21" s="1"/>
  <c r="AA181" i="16"/>
  <c r="J20" i="21"/>
  <c r="L20" i="21" s="1"/>
  <c r="I123" i="21"/>
  <c r="K123" i="21" s="1"/>
  <c r="I23" i="21"/>
  <c r="K23" i="21" s="1"/>
  <c r="J33" i="21"/>
  <c r="L33" i="21" s="1"/>
  <c r="I75" i="21"/>
  <c r="K75" i="21" s="1"/>
  <c r="J93" i="21"/>
  <c r="L93" i="21" s="1"/>
  <c r="J51" i="21"/>
  <c r="L51" i="21" s="1"/>
  <c r="J90" i="21"/>
  <c r="L90" i="21" s="1"/>
  <c r="J110" i="21"/>
  <c r="L110" i="21" s="1"/>
  <c r="J119" i="21"/>
  <c r="L119" i="21" s="1"/>
  <c r="J44" i="21"/>
  <c r="L44" i="21" s="1"/>
  <c r="I37" i="21"/>
  <c r="K37" i="21" s="1"/>
  <c r="J65" i="21"/>
  <c r="L65" i="21" s="1"/>
  <c r="J78" i="21"/>
  <c r="L78" i="21" s="1"/>
  <c r="I87" i="21"/>
  <c r="K87" i="21" s="1"/>
  <c r="J103" i="21"/>
  <c r="L103" i="21" s="1"/>
  <c r="I112" i="21"/>
  <c r="K112" i="21" s="1"/>
  <c r="I121" i="21"/>
  <c r="K121" i="21" s="1"/>
  <c r="I117" i="21"/>
  <c r="K117" i="21" s="1"/>
  <c r="J159" i="21"/>
  <c r="L159" i="21" s="1"/>
  <c r="J166" i="21"/>
  <c r="L166" i="21" s="1"/>
  <c r="J176" i="21"/>
  <c r="L176" i="21" s="1"/>
  <c r="I19" i="21"/>
  <c r="K19" i="21" s="1"/>
  <c r="J52" i="21"/>
  <c r="L52" i="21" s="1"/>
  <c r="J66" i="21"/>
  <c r="L66" i="21" s="1"/>
  <c r="J61" i="21"/>
  <c r="L61" i="21" s="1"/>
  <c r="J58" i="21"/>
  <c r="L58" i="21" s="1"/>
  <c r="J71" i="21"/>
  <c r="L71" i="21" s="1"/>
  <c r="I83" i="21"/>
  <c r="K83" i="21" s="1"/>
  <c r="I79" i="21"/>
  <c r="K79" i="21" s="1"/>
  <c r="J118" i="21"/>
  <c r="L118" i="21" s="1"/>
  <c r="J138" i="21"/>
  <c r="L138" i="21" s="1"/>
  <c r="J150" i="21"/>
  <c r="L150" i="21" s="1"/>
  <c r="J163" i="21"/>
  <c r="L163" i="21" s="1"/>
  <c r="J160" i="21"/>
  <c r="L160" i="21" s="1"/>
  <c r="J155" i="21"/>
  <c r="L155" i="21" s="1"/>
  <c r="J170" i="21"/>
  <c r="L170" i="21" s="1"/>
  <c r="J167" i="21"/>
  <c r="L167" i="21" s="1"/>
  <c r="J177" i="21"/>
  <c r="L177" i="21" s="1"/>
  <c r="J13" i="21"/>
  <c r="L13" i="21" s="1"/>
  <c r="I17" i="21"/>
  <c r="K17" i="21" s="1"/>
  <c r="I22" i="21"/>
  <c r="K22" i="21" s="1"/>
  <c r="J40" i="21"/>
  <c r="L40" i="21" s="1"/>
  <c r="J85" i="21"/>
  <c r="L85" i="21" s="1"/>
  <c r="J81" i="21"/>
  <c r="L81" i="21" s="1"/>
  <c r="J113" i="21"/>
  <c r="L113" i="21" s="1"/>
  <c r="J109" i="21"/>
  <c r="L109" i="21" s="1"/>
  <c r="J105" i="21"/>
  <c r="L105" i="21" s="1"/>
  <c r="J126" i="21"/>
  <c r="L126" i="21" s="1"/>
  <c r="J180" i="21"/>
  <c r="L180" i="21" s="1"/>
  <c r="J179" i="21"/>
  <c r="L179" i="21" s="1"/>
  <c r="J175" i="21"/>
  <c r="L175" i="21" s="1"/>
  <c r="J173" i="21"/>
  <c r="L173" i="21" s="1"/>
  <c r="J165" i="21"/>
  <c r="L165" i="21" s="1"/>
  <c r="J172" i="21"/>
  <c r="L172" i="21" s="1"/>
  <c r="J168" i="21"/>
  <c r="L168" i="21" s="1"/>
  <c r="J162" i="21"/>
  <c r="L162" i="21" s="1"/>
  <c r="J158" i="21"/>
  <c r="L158" i="21" s="1"/>
  <c r="J154" i="21"/>
  <c r="L154" i="21" s="1"/>
  <c r="J161" i="21"/>
  <c r="L161" i="21" s="1"/>
  <c r="J157" i="21"/>
  <c r="L157" i="21" s="1"/>
  <c r="J153" i="21"/>
  <c r="L153" i="21" s="1"/>
  <c r="J145" i="21"/>
  <c r="L145" i="21" s="1"/>
  <c r="J152" i="21"/>
  <c r="L152" i="21" s="1"/>
  <c r="J148" i="21"/>
  <c r="L148" i="21" s="1"/>
  <c r="J141" i="21"/>
  <c r="L141" i="21" s="1"/>
  <c r="J137" i="21"/>
  <c r="L137" i="21" s="1"/>
  <c r="J144" i="21"/>
  <c r="L144" i="21" s="1"/>
  <c r="J140" i="21"/>
  <c r="L140" i="21" s="1"/>
  <c r="J135" i="21"/>
  <c r="L135" i="21" s="1"/>
  <c r="J131" i="21"/>
  <c r="L131" i="21" s="1"/>
  <c r="J127" i="21"/>
  <c r="L127" i="21" s="1"/>
  <c r="J130" i="21"/>
  <c r="L130" i="21" s="1"/>
  <c r="J120" i="21"/>
  <c r="L120" i="21" s="1"/>
  <c r="J115" i="21"/>
  <c r="L115" i="21" s="1"/>
  <c r="J107" i="21"/>
  <c r="L107" i="21" s="1"/>
  <c r="J94" i="21"/>
  <c r="L94" i="21" s="1"/>
  <c r="J101" i="21"/>
  <c r="L101" i="21" s="1"/>
  <c r="J92" i="21"/>
  <c r="L92" i="21" s="1"/>
  <c r="J88" i="21"/>
  <c r="L88" i="21" s="1"/>
  <c r="J84" i="21"/>
  <c r="L84" i="21" s="1"/>
  <c r="J80" i="21"/>
  <c r="L80" i="21" s="1"/>
  <c r="J77" i="21"/>
  <c r="L77" i="21" s="1"/>
  <c r="J69" i="21"/>
  <c r="L69" i="21" s="1"/>
  <c r="J76" i="21"/>
  <c r="L76" i="21" s="1"/>
  <c r="J72" i="21"/>
  <c r="L72" i="21" s="1"/>
  <c r="J64" i="21"/>
  <c r="L64" i="21" s="1"/>
  <c r="J60" i="21"/>
  <c r="L60" i="21" s="1"/>
  <c r="J56" i="21"/>
  <c r="L56" i="21" s="1"/>
  <c r="J67" i="21"/>
  <c r="L67" i="21" s="1"/>
  <c r="J63" i="21"/>
  <c r="L63" i="21" s="1"/>
  <c r="J59" i="21"/>
  <c r="L59" i="21" s="1"/>
  <c r="J50" i="21"/>
  <c r="L50" i="21" s="1"/>
  <c r="J46" i="21"/>
  <c r="L46" i="21" s="1"/>
  <c r="J49" i="21"/>
  <c r="L49" i="21" s="1"/>
  <c r="J39" i="21"/>
  <c r="L39" i="21" s="1"/>
  <c r="J35" i="21"/>
  <c r="L35" i="21" s="1"/>
  <c r="J31" i="21"/>
  <c r="L31" i="21" s="1"/>
  <c r="J42" i="21"/>
  <c r="L42" i="21" s="1"/>
  <c r="J38" i="21"/>
  <c r="L38" i="21" s="1"/>
  <c r="J30" i="21"/>
  <c r="L30" i="21" s="1"/>
  <c r="J26" i="21"/>
  <c r="L26" i="21" s="1"/>
  <c r="I18" i="21"/>
  <c r="K18" i="21" s="1"/>
  <c r="J15" i="21"/>
  <c r="L15" i="21" s="1"/>
  <c r="J230" i="21"/>
  <c r="L230" i="21" s="1"/>
  <c r="I205" i="21"/>
  <c r="K205" i="21" s="1"/>
  <c r="I225" i="21"/>
  <c r="K225" i="21" s="1"/>
  <c r="J190" i="21"/>
  <c r="L190" i="21" s="1"/>
  <c r="J223" i="21"/>
  <c r="L223" i="21" s="1"/>
  <c r="I220" i="21"/>
  <c r="K220" i="21" s="1"/>
  <c r="I209" i="21"/>
  <c r="K209" i="21" s="1"/>
  <c r="J209" i="21"/>
  <c r="L209" i="21" s="1"/>
  <c r="I195" i="21"/>
  <c r="K195" i="21" s="1"/>
  <c r="J195" i="21"/>
  <c r="L195" i="21" s="1"/>
  <c r="I186" i="21"/>
  <c r="K186" i="21" s="1"/>
  <c r="J186" i="21"/>
  <c r="L186" i="21" s="1"/>
  <c r="I233" i="21"/>
  <c r="K233" i="21" s="1"/>
  <c r="J233" i="21"/>
  <c r="L233" i="21" s="1"/>
  <c r="I215" i="21"/>
  <c r="K215" i="21" s="1"/>
  <c r="J215" i="21"/>
  <c r="L215" i="21" s="1"/>
  <c r="I208" i="21"/>
  <c r="K208" i="21" s="1"/>
  <c r="J208" i="21"/>
  <c r="L208" i="21" s="1"/>
  <c r="I203" i="21"/>
  <c r="K203" i="21" s="1"/>
  <c r="J203" i="21"/>
  <c r="L203" i="21" s="1"/>
  <c r="I199" i="21"/>
  <c r="K199" i="21" s="1"/>
  <c r="J199" i="21"/>
  <c r="L199" i="21" s="1"/>
  <c r="I191" i="21"/>
  <c r="K191" i="21" s="1"/>
  <c r="J191" i="21"/>
  <c r="L191" i="21" s="1"/>
  <c r="I234" i="21"/>
  <c r="K234" i="21" s="1"/>
  <c r="I216" i="21"/>
  <c r="K216" i="21" s="1"/>
  <c r="I188" i="21"/>
  <c r="K188" i="21" s="1"/>
  <c r="I204" i="21"/>
  <c r="K204" i="21" s="1"/>
  <c r="J204" i="21"/>
  <c r="L204" i="21" s="1"/>
  <c r="J185" i="21"/>
  <c r="L185" i="21" s="1"/>
  <c r="I185" i="21"/>
  <c r="K185" i="21" s="1"/>
  <c r="I219" i="21"/>
  <c r="K219" i="21" s="1"/>
  <c r="J219" i="21"/>
  <c r="L219" i="21" s="1"/>
  <c r="I207" i="21"/>
  <c r="K207" i="21" s="1"/>
  <c r="J207" i="21"/>
  <c r="L207" i="21" s="1"/>
  <c r="I202" i="21"/>
  <c r="K202" i="21" s="1"/>
  <c r="J202" i="21"/>
  <c r="L202" i="21" s="1"/>
  <c r="I227" i="21"/>
  <c r="K227" i="21" s="1"/>
  <c r="J221" i="21"/>
  <c r="L221" i="21" s="1"/>
  <c r="J214" i="21"/>
  <c r="L214" i="21" s="1"/>
  <c r="I200" i="21"/>
  <c r="K200" i="21" s="1"/>
  <c r="J200" i="21"/>
  <c r="L200" i="21" s="1"/>
  <c r="I235" i="21"/>
  <c r="K235" i="21" s="1"/>
  <c r="J235" i="21"/>
  <c r="L235" i="21" s="1"/>
  <c r="J201" i="21"/>
  <c r="L201" i="21" s="1"/>
  <c r="I201" i="21"/>
  <c r="K201" i="21" s="1"/>
  <c r="J196" i="21"/>
  <c r="L196" i="21" s="1"/>
  <c r="I196" i="21"/>
  <c r="K196" i="21" s="1"/>
  <c r="J232" i="21"/>
  <c r="L232" i="21" s="1"/>
  <c r="J226" i="21"/>
  <c r="L226" i="21" s="1"/>
  <c r="J218" i="21"/>
  <c r="L218" i="21" s="1"/>
  <c r="I212" i="21"/>
  <c r="K212" i="21" s="1"/>
  <c r="J197" i="21"/>
  <c r="L197" i="21" s="1"/>
  <c r="AE181" i="15" l="1"/>
  <c r="AF181" i="15"/>
  <c r="M186" i="23"/>
  <c r="N186" i="23" s="1"/>
  <c r="O186" i="23" s="1"/>
  <c r="P186" i="23" s="1"/>
  <c r="Q186" i="23" s="1"/>
  <c r="M14" i="23"/>
  <c r="N14" i="23" s="1"/>
  <c r="O14" i="23" s="1"/>
  <c r="P14" i="23" s="1"/>
  <c r="Q14" i="23" s="1"/>
  <c r="M15" i="23"/>
  <c r="N15" i="23" s="1"/>
  <c r="O15" i="23" s="1"/>
  <c r="P15" i="23" s="1"/>
  <c r="Q15" i="23" s="1"/>
  <c r="M16" i="23"/>
  <c r="N16" i="23" s="1"/>
  <c r="O16" i="23" s="1"/>
  <c r="P16" i="23" s="1"/>
  <c r="Q16" i="23" s="1"/>
  <c r="M18" i="23"/>
  <c r="N18" i="23" s="1"/>
  <c r="O18" i="23" s="1"/>
  <c r="P18" i="23" s="1"/>
  <c r="Q18" i="23" s="1"/>
  <c r="M19" i="23"/>
  <c r="N19" i="23" s="1"/>
  <c r="O19" i="23" s="1"/>
  <c r="P19" i="23" s="1"/>
  <c r="Q19" i="23" s="1"/>
  <c r="M20" i="23"/>
  <c r="N20" i="23" s="1"/>
  <c r="O20" i="23" s="1"/>
  <c r="P20" i="23" s="1"/>
  <c r="Q20" i="23" s="1"/>
  <c r="M21" i="23"/>
  <c r="N21" i="23" s="1"/>
  <c r="O21" i="23" s="1"/>
  <c r="P21" i="23" s="1"/>
  <c r="Q21" i="23" s="1"/>
  <c r="M23" i="23"/>
  <c r="N23" i="23" s="1"/>
  <c r="O23" i="23" s="1"/>
  <c r="P23" i="23" s="1"/>
  <c r="Q23" i="23" s="1"/>
  <c r="M24" i="23"/>
  <c r="N24" i="23" s="1"/>
  <c r="O24" i="23" s="1"/>
  <c r="P24" i="23" s="1"/>
  <c r="Q24" i="23" s="1"/>
  <c r="M25" i="23"/>
  <c r="N25" i="23" s="1"/>
  <c r="O25" i="23" s="1"/>
  <c r="P25" i="23" s="1"/>
  <c r="Q25" i="23" s="1"/>
  <c r="M27" i="23"/>
  <c r="N27" i="23" s="1"/>
  <c r="O27" i="23" s="1"/>
  <c r="P27" i="23" s="1"/>
  <c r="Q27" i="23" s="1"/>
  <c r="M31" i="23"/>
  <c r="N31" i="23" s="1"/>
  <c r="O31" i="23" s="1"/>
  <c r="P31" i="23" s="1"/>
  <c r="Q31" i="23" s="1"/>
  <c r="M32" i="23"/>
  <c r="N32" i="23" s="1"/>
  <c r="O32" i="23" s="1"/>
  <c r="P32" i="23" s="1"/>
  <c r="Q32" i="23" s="1"/>
  <c r="M33" i="23"/>
  <c r="N33" i="23" s="1"/>
  <c r="O33" i="23" s="1"/>
  <c r="P33" i="23" s="1"/>
  <c r="Q33" i="23" s="1"/>
  <c r="M34" i="23"/>
  <c r="N34" i="23" s="1"/>
  <c r="O34" i="23" s="1"/>
  <c r="P34" i="23" s="1"/>
  <c r="Q34" i="23" s="1"/>
  <c r="M36" i="23"/>
  <c r="N36" i="23" s="1"/>
  <c r="O36" i="23" s="1"/>
  <c r="P36" i="23" s="1"/>
  <c r="Q36" i="23" s="1"/>
  <c r="M38" i="23"/>
  <c r="N38" i="23" s="1"/>
  <c r="O38" i="23" s="1"/>
  <c r="P38" i="23" s="1"/>
  <c r="Q38" i="23" s="1"/>
  <c r="M39" i="23"/>
  <c r="N39" i="23" s="1"/>
  <c r="O39" i="23" s="1"/>
  <c r="P39" i="23" s="1"/>
  <c r="Q39" i="23" s="1"/>
  <c r="M40" i="23"/>
  <c r="N40" i="23" s="1"/>
  <c r="O40" i="23" s="1"/>
  <c r="P40" i="23" s="1"/>
  <c r="Q40" i="23" s="1"/>
  <c r="M41" i="23"/>
  <c r="N41" i="23" s="1"/>
  <c r="O41" i="23" s="1"/>
  <c r="P41" i="23" s="1"/>
  <c r="Q41" i="23" s="1"/>
  <c r="M43" i="23"/>
  <c r="N43" i="23" s="1"/>
  <c r="O43" i="23" s="1"/>
  <c r="P43" i="23" s="1"/>
  <c r="Q43" i="23" s="1"/>
  <c r="M45" i="23"/>
  <c r="N45" i="23" s="1"/>
  <c r="O45" i="23" s="1"/>
  <c r="P45" i="23" s="1"/>
  <c r="Q45" i="23" s="1"/>
  <c r="M46" i="23"/>
  <c r="N46" i="23" s="1"/>
  <c r="O46" i="23" s="1"/>
  <c r="P46" i="23" s="1"/>
  <c r="Q46" i="23" s="1"/>
  <c r="M47" i="23"/>
  <c r="N47" i="23" s="1"/>
  <c r="O47" i="23" s="1"/>
  <c r="P47" i="23" s="1"/>
  <c r="Q47" i="23" s="1"/>
  <c r="M50" i="23"/>
  <c r="N50" i="23" s="1"/>
  <c r="O50" i="23" s="1"/>
  <c r="P50" i="23" s="1"/>
  <c r="Q50" i="23" s="1"/>
  <c r="M51" i="23"/>
  <c r="N51" i="23" s="1"/>
  <c r="O51" i="23" s="1"/>
  <c r="P51" i="23" s="1"/>
  <c r="Q51" i="23" s="1"/>
  <c r="M52" i="23"/>
  <c r="N52" i="23" s="1"/>
  <c r="O52" i="23" s="1"/>
  <c r="P52" i="23" s="1"/>
  <c r="Q52" i="23" s="1"/>
  <c r="M53" i="23"/>
  <c r="N53" i="23" s="1"/>
  <c r="O53" i="23" s="1"/>
  <c r="P53" i="23" s="1"/>
  <c r="Q53" i="23" s="1"/>
  <c r="M57" i="23"/>
  <c r="N57" i="23" s="1"/>
  <c r="O57" i="23" s="1"/>
  <c r="P57" i="23" s="1"/>
  <c r="Q57" i="23" s="1"/>
  <c r="M58" i="23"/>
  <c r="N58" i="23" s="1"/>
  <c r="O58" i="23" s="1"/>
  <c r="P58" i="23" s="1"/>
  <c r="Q58" i="23" s="1"/>
  <c r="M59" i="23"/>
  <c r="N59" i="23" s="1"/>
  <c r="O59" i="23" s="1"/>
  <c r="P59" i="23" s="1"/>
  <c r="Q59" i="23" s="1"/>
  <c r="M60" i="23"/>
  <c r="N60" i="23" s="1"/>
  <c r="O60" i="23" s="1"/>
  <c r="P60" i="23" s="1"/>
  <c r="Q60" i="23" s="1"/>
  <c r="M61" i="23"/>
  <c r="N61" i="23" s="1"/>
  <c r="O61" i="23" s="1"/>
  <c r="P61" i="23" s="1"/>
  <c r="Q61" i="23" s="1"/>
  <c r="M62" i="23"/>
  <c r="N62" i="23" s="1"/>
  <c r="O62" i="23" s="1"/>
  <c r="P62" i="23" s="1"/>
  <c r="Q62" i="23" s="1"/>
  <c r="M64" i="23"/>
  <c r="N64" i="23" s="1"/>
  <c r="O64" i="23" s="1"/>
  <c r="P64" i="23" s="1"/>
  <c r="Q64" i="23" s="1"/>
  <c r="M65" i="23"/>
  <c r="N65" i="23" s="1"/>
  <c r="O65" i="23" s="1"/>
  <c r="P65" i="23" s="1"/>
  <c r="Q65" i="23" s="1"/>
  <c r="M66" i="23"/>
  <c r="N66" i="23" s="1"/>
  <c r="O66" i="23" s="1"/>
  <c r="P66" i="23" s="1"/>
  <c r="Q66" i="23" s="1"/>
  <c r="M67" i="23"/>
  <c r="N67" i="23" s="1"/>
  <c r="O67" i="23" s="1"/>
  <c r="P67" i="23" s="1"/>
  <c r="Q67" i="23" s="1"/>
  <c r="M68" i="23"/>
  <c r="N68" i="23" s="1"/>
  <c r="O68" i="23" s="1"/>
  <c r="P68" i="23" s="1"/>
  <c r="Q68" i="23" s="1"/>
  <c r="M70" i="23"/>
  <c r="N70" i="23" s="1"/>
  <c r="O70" i="23" s="1"/>
  <c r="P70" i="23" s="1"/>
  <c r="Q70" i="23" s="1"/>
  <c r="M72" i="23"/>
  <c r="N72" i="23" s="1"/>
  <c r="O72" i="23" s="1"/>
  <c r="P72" i="23" s="1"/>
  <c r="Q72" i="23" s="1"/>
  <c r="M73" i="23"/>
  <c r="N73" i="23" s="1"/>
  <c r="O73" i="23" s="1"/>
  <c r="P73" i="23" s="1"/>
  <c r="Q73" i="23" s="1"/>
  <c r="M76" i="23"/>
  <c r="N76" i="23" s="1"/>
  <c r="O76" i="23" s="1"/>
  <c r="P76" i="23" s="1"/>
  <c r="Q76" i="23" s="1"/>
  <c r="M77" i="23"/>
  <c r="N77" i="23" s="1"/>
  <c r="O77" i="23" s="1"/>
  <c r="P77" i="23" s="1"/>
  <c r="Q77" i="23" s="1"/>
  <c r="M78" i="23"/>
  <c r="N78" i="23" s="1"/>
  <c r="O78" i="23" s="1"/>
  <c r="P78" i="23" s="1"/>
  <c r="Q78" i="23" s="1"/>
  <c r="M79" i="23"/>
  <c r="N79" i="23" s="1"/>
  <c r="O79" i="23" s="1"/>
  <c r="P79" i="23" s="1"/>
  <c r="Q79" i="23" s="1"/>
  <c r="M80" i="23"/>
  <c r="N80" i="23" s="1"/>
  <c r="O80" i="23" s="1"/>
  <c r="P80" i="23" s="1"/>
  <c r="Q80" i="23" s="1"/>
  <c r="M81" i="23"/>
  <c r="N81" i="23" s="1"/>
  <c r="O81" i="23" s="1"/>
  <c r="P81" i="23" s="1"/>
  <c r="Q81" i="23" s="1"/>
  <c r="M82" i="23"/>
  <c r="N82" i="23" s="1"/>
  <c r="O82" i="23" s="1"/>
  <c r="P82" i="23" s="1"/>
  <c r="Q82" i="23" s="1"/>
  <c r="M83" i="23"/>
  <c r="N83" i="23" s="1"/>
  <c r="O83" i="23" s="1"/>
  <c r="P83" i="23" s="1"/>
  <c r="Q83" i="23" s="1"/>
  <c r="M84" i="23"/>
  <c r="N84" i="23" s="1"/>
  <c r="O84" i="23" s="1"/>
  <c r="P84" i="23" s="1"/>
  <c r="Q84" i="23" s="1"/>
  <c r="M85" i="23"/>
  <c r="N85" i="23" s="1"/>
  <c r="O85" i="23" s="1"/>
  <c r="P85" i="23" s="1"/>
  <c r="Q85" i="23" s="1"/>
  <c r="M86" i="23"/>
  <c r="N86" i="23" s="1"/>
  <c r="O86" i="23" s="1"/>
  <c r="P86" i="23" s="1"/>
  <c r="Q86" i="23" s="1"/>
  <c r="M88" i="23"/>
  <c r="N88" i="23" s="1"/>
  <c r="O88" i="23" s="1"/>
  <c r="P88" i="23" s="1"/>
  <c r="Q88" i="23" s="1"/>
  <c r="M89" i="23"/>
  <c r="N89" i="23" s="1"/>
  <c r="O89" i="23" s="1"/>
  <c r="P89" i="23" s="1"/>
  <c r="Q89" i="23" s="1"/>
  <c r="M90" i="23"/>
  <c r="N90" i="23" s="1"/>
  <c r="O90" i="23" s="1"/>
  <c r="P90" i="23" s="1"/>
  <c r="Q90" i="23" s="1"/>
  <c r="M91" i="23"/>
  <c r="N91" i="23" s="1"/>
  <c r="O91" i="23" s="1"/>
  <c r="P91" i="23" s="1"/>
  <c r="Q91" i="23" s="1"/>
  <c r="M93" i="23"/>
  <c r="N93" i="23" s="1"/>
  <c r="O93" i="23" s="1"/>
  <c r="P93" i="23" s="1"/>
  <c r="Q93" i="23" s="1"/>
  <c r="M94" i="23"/>
  <c r="N94" i="23" s="1"/>
  <c r="O94" i="23" s="1"/>
  <c r="P94" i="23" s="1"/>
  <c r="Q94" i="23" s="1"/>
  <c r="M95" i="23"/>
  <c r="N95" i="23" s="1"/>
  <c r="O95" i="23" s="1"/>
  <c r="P95" i="23" s="1"/>
  <c r="Q95" i="23" s="1"/>
  <c r="M96" i="23"/>
  <c r="N96" i="23" s="1"/>
  <c r="O96" i="23" s="1"/>
  <c r="P96" i="23" s="1"/>
  <c r="Q96" i="23" s="1"/>
  <c r="M102" i="23"/>
  <c r="N102" i="23" s="1"/>
  <c r="O102" i="23" s="1"/>
  <c r="P102" i="23" s="1"/>
  <c r="Q102" i="23" s="1"/>
  <c r="M104" i="23"/>
  <c r="N104" i="23" s="1"/>
  <c r="O104" i="23" s="1"/>
  <c r="P104" i="23" s="1"/>
  <c r="Q104" i="23" s="1"/>
  <c r="M105" i="23"/>
  <c r="N105" i="23" s="1"/>
  <c r="O105" i="23" s="1"/>
  <c r="P105" i="23" s="1"/>
  <c r="Q105" i="23" s="1"/>
  <c r="M106" i="23"/>
  <c r="N106" i="23" s="1"/>
  <c r="O106" i="23" s="1"/>
  <c r="P106" i="23" s="1"/>
  <c r="Q106" i="23" s="1"/>
  <c r="M107" i="23"/>
  <c r="N107" i="23" s="1"/>
  <c r="O107" i="23" s="1"/>
  <c r="P107" i="23" s="1"/>
  <c r="Q107" i="23" s="1"/>
  <c r="M108" i="23"/>
  <c r="N108" i="23" s="1"/>
  <c r="O108" i="23" s="1"/>
  <c r="P108" i="23" s="1"/>
  <c r="Q108" i="23" s="1"/>
  <c r="M109" i="23"/>
  <c r="N109" i="23" s="1"/>
  <c r="O109" i="23" s="1"/>
  <c r="P109" i="23" s="1"/>
  <c r="Q109" i="23" s="1"/>
  <c r="M110" i="23"/>
  <c r="N110" i="23" s="1"/>
  <c r="O110" i="23" s="1"/>
  <c r="P110" i="23" s="1"/>
  <c r="Q110" i="23" s="1"/>
  <c r="M111" i="23"/>
  <c r="N111" i="23" s="1"/>
  <c r="O111" i="23" s="1"/>
  <c r="P111" i="23" s="1"/>
  <c r="Q111" i="23" s="1"/>
  <c r="M113" i="23"/>
  <c r="N113" i="23" s="1"/>
  <c r="O113" i="23" s="1"/>
  <c r="P113" i="23" s="1"/>
  <c r="Q113" i="23" s="1"/>
  <c r="M114" i="23"/>
  <c r="N114" i="23" s="1"/>
  <c r="O114" i="23" s="1"/>
  <c r="P114" i="23" s="1"/>
  <c r="Q114" i="23" s="1"/>
  <c r="M116" i="23"/>
  <c r="N116" i="23" s="1"/>
  <c r="O116" i="23" s="1"/>
  <c r="P116" i="23" s="1"/>
  <c r="Q116" i="23" s="1"/>
  <c r="M118" i="23"/>
  <c r="N118" i="23" s="1"/>
  <c r="O118" i="23" s="1"/>
  <c r="P118" i="23" s="1"/>
  <c r="Q118" i="23" s="1"/>
  <c r="M119" i="23"/>
  <c r="N119" i="23" s="1"/>
  <c r="O119" i="23" s="1"/>
  <c r="P119" i="23" s="1"/>
  <c r="Q119" i="23" s="1"/>
  <c r="M120" i="23"/>
  <c r="N120" i="23" s="1"/>
  <c r="O120" i="23" s="1"/>
  <c r="P120" i="23" s="1"/>
  <c r="Q120" i="23" s="1"/>
  <c r="M121" i="23"/>
  <c r="N121" i="23" s="1"/>
  <c r="O121" i="23" s="1"/>
  <c r="P121" i="23" s="1"/>
  <c r="Q121" i="23" s="1"/>
  <c r="M122" i="23"/>
  <c r="N122" i="23" s="1"/>
  <c r="O122" i="23" s="1"/>
  <c r="P122" i="23" s="1"/>
  <c r="Q122" i="23" s="1"/>
  <c r="M124" i="23"/>
  <c r="N124" i="23" s="1"/>
  <c r="O124" i="23" s="1"/>
  <c r="P124" i="23" s="1"/>
  <c r="Q124" i="23" s="1"/>
  <c r="M127" i="23"/>
  <c r="N127" i="23" s="1"/>
  <c r="O127" i="23" s="1"/>
  <c r="P127" i="23" s="1"/>
  <c r="Q127" i="23" s="1"/>
  <c r="M128" i="23"/>
  <c r="N128" i="23" s="1"/>
  <c r="O128" i="23" s="1"/>
  <c r="P128" i="23" s="1"/>
  <c r="Q128" i="23" s="1"/>
  <c r="M131" i="23"/>
  <c r="N131" i="23" s="1"/>
  <c r="O131" i="23" s="1"/>
  <c r="P131" i="23" s="1"/>
  <c r="Q131" i="23" s="1"/>
  <c r="M132" i="23"/>
  <c r="N132" i="23" s="1"/>
  <c r="O132" i="23" s="1"/>
  <c r="P132" i="23" s="1"/>
  <c r="Q132" i="23" s="1"/>
  <c r="M136" i="23"/>
  <c r="N136" i="23" s="1"/>
  <c r="O136" i="23" s="1"/>
  <c r="P136" i="23" s="1"/>
  <c r="Q136" i="23" s="1"/>
  <c r="M138" i="23"/>
  <c r="N138" i="23" s="1"/>
  <c r="O138" i="23" s="1"/>
  <c r="P138" i="23" s="1"/>
  <c r="Q138" i="23" s="1"/>
  <c r="M139" i="23"/>
  <c r="N139" i="23" s="1"/>
  <c r="O139" i="23" s="1"/>
  <c r="P139" i="23" s="1"/>
  <c r="Q139" i="23" s="1"/>
  <c r="M141" i="23"/>
  <c r="N141" i="23" s="1"/>
  <c r="O141" i="23" s="1"/>
  <c r="P141" i="23" s="1"/>
  <c r="Q141" i="23" s="1"/>
  <c r="M142" i="23"/>
  <c r="N142" i="23" s="1"/>
  <c r="O142" i="23" s="1"/>
  <c r="P142" i="23" s="1"/>
  <c r="Q142" i="23" s="1"/>
  <c r="M145" i="23"/>
  <c r="N145" i="23" s="1"/>
  <c r="O145" i="23" s="1"/>
  <c r="P145" i="23" s="1"/>
  <c r="Q145" i="23" s="1"/>
  <c r="M146" i="23"/>
  <c r="N146" i="23" s="1"/>
  <c r="O146" i="23" s="1"/>
  <c r="P146" i="23" s="1"/>
  <c r="Q146" i="23" s="1"/>
  <c r="M149" i="23"/>
  <c r="N149" i="23" s="1"/>
  <c r="O149" i="23" s="1"/>
  <c r="P149" i="23" s="1"/>
  <c r="Q149" i="23" s="1"/>
  <c r="M151" i="23"/>
  <c r="N151" i="23" s="1"/>
  <c r="O151" i="23" s="1"/>
  <c r="P151" i="23" s="1"/>
  <c r="Q151" i="23" s="1"/>
  <c r="M152" i="23"/>
  <c r="N152" i="23" s="1"/>
  <c r="O152" i="23" s="1"/>
  <c r="P152" i="23" s="1"/>
  <c r="Q152" i="23" s="1"/>
  <c r="M153" i="23"/>
  <c r="N153" i="23" s="1"/>
  <c r="O153" i="23" s="1"/>
  <c r="P153" i="23" s="1"/>
  <c r="Q153" i="23" s="1"/>
  <c r="M154" i="23"/>
  <c r="N154" i="23" s="1"/>
  <c r="O154" i="23" s="1"/>
  <c r="P154" i="23" s="1"/>
  <c r="Q154" i="23" s="1"/>
  <c r="M155" i="23"/>
  <c r="N155" i="23" s="1"/>
  <c r="O155" i="23" s="1"/>
  <c r="P155" i="23" s="1"/>
  <c r="Q155" i="23" s="1"/>
  <c r="M156" i="23"/>
  <c r="N156" i="23" s="1"/>
  <c r="O156" i="23" s="1"/>
  <c r="P156" i="23" s="1"/>
  <c r="Q156" i="23" s="1"/>
  <c r="M158" i="23"/>
  <c r="N158" i="23" s="1"/>
  <c r="O158" i="23" s="1"/>
  <c r="P158" i="23" s="1"/>
  <c r="Q158" i="23" s="1"/>
  <c r="M159" i="23"/>
  <c r="N159" i="23" s="1"/>
  <c r="O159" i="23" s="1"/>
  <c r="P159" i="23" s="1"/>
  <c r="Q159" i="23" s="1"/>
  <c r="M160" i="23"/>
  <c r="N160" i="23" s="1"/>
  <c r="O160" i="23" s="1"/>
  <c r="P160" i="23" s="1"/>
  <c r="Q160" i="23" s="1"/>
  <c r="M161" i="23"/>
  <c r="N161" i="23" s="1"/>
  <c r="O161" i="23" s="1"/>
  <c r="P161" i="23" s="1"/>
  <c r="Q161" i="23" s="1"/>
  <c r="M162" i="23"/>
  <c r="N162" i="23" s="1"/>
  <c r="O162" i="23" s="1"/>
  <c r="P162" i="23" s="1"/>
  <c r="Q162" i="23" s="1"/>
  <c r="M163" i="23"/>
  <c r="N163" i="23" s="1"/>
  <c r="O163" i="23" s="1"/>
  <c r="P163" i="23" s="1"/>
  <c r="Q163" i="23" s="1"/>
  <c r="M164" i="23"/>
  <c r="N164" i="23" s="1"/>
  <c r="O164" i="23" s="1"/>
  <c r="P164" i="23" s="1"/>
  <c r="Q164" i="23" s="1"/>
  <c r="M166" i="23"/>
  <c r="N166" i="23" s="1"/>
  <c r="O166" i="23" s="1"/>
  <c r="P166" i="23" s="1"/>
  <c r="Q166" i="23" s="1"/>
  <c r="M167" i="23"/>
  <c r="N167" i="23" s="1"/>
  <c r="O167" i="23" s="1"/>
  <c r="P167" i="23" s="1"/>
  <c r="Q167" i="23" s="1"/>
  <c r="M168" i="23"/>
  <c r="N168" i="23" s="1"/>
  <c r="O168" i="23" s="1"/>
  <c r="P168" i="23" s="1"/>
  <c r="Q168" i="23" s="1"/>
  <c r="M169" i="23"/>
  <c r="N169" i="23" s="1"/>
  <c r="O169" i="23" s="1"/>
  <c r="P169" i="23" s="1"/>
  <c r="Q169" i="23" s="1"/>
  <c r="M171" i="23"/>
  <c r="N171" i="23" s="1"/>
  <c r="O171" i="23" s="1"/>
  <c r="P171" i="23" s="1"/>
  <c r="Q171" i="23" s="1"/>
  <c r="M173" i="23"/>
  <c r="N173" i="23" s="1"/>
  <c r="O173" i="23" s="1"/>
  <c r="P173" i="23" s="1"/>
  <c r="Q173" i="23" s="1"/>
  <c r="M174" i="23"/>
  <c r="N174" i="23" s="1"/>
  <c r="O174" i="23" s="1"/>
  <c r="P174" i="23" s="1"/>
  <c r="Q174" i="23" s="1"/>
  <c r="M176" i="23"/>
  <c r="N176" i="23" s="1"/>
  <c r="O176" i="23" s="1"/>
  <c r="P176" i="23" s="1"/>
  <c r="Q176" i="23" s="1"/>
  <c r="M177" i="23"/>
  <c r="N177" i="23" s="1"/>
  <c r="O177" i="23" s="1"/>
  <c r="P177" i="23" s="1"/>
  <c r="Q177" i="23" s="1"/>
  <c r="M178" i="23"/>
  <c r="N178" i="23" s="1"/>
  <c r="O178" i="23" s="1"/>
  <c r="P178" i="23" s="1"/>
  <c r="Q178" i="23" s="1"/>
  <c r="M180" i="23"/>
  <c r="N180" i="23" s="1"/>
  <c r="O180" i="23" s="1"/>
  <c r="P180" i="23" s="1"/>
  <c r="Q180" i="23" s="1"/>
  <c r="M181" i="23"/>
  <c r="N181" i="23" s="1"/>
  <c r="O181" i="23" s="1"/>
  <c r="P181" i="23" s="1"/>
  <c r="Q181" i="23" s="1"/>
  <c r="M187" i="23"/>
  <c r="N187" i="23" s="1"/>
  <c r="O187" i="23" s="1"/>
  <c r="P187" i="23" s="1"/>
  <c r="Q187" i="23" s="1"/>
  <c r="M189" i="23"/>
  <c r="N189" i="23" s="1"/>
  <c r="O189" i="23" s="1"/>
  <c r="P189" i="23" s="1"/>
  <c r="Q189" i="23" s="1"/>
  <c r="M191" i="23"/>
  <c r="N191" i="23" s="1"/>
  <c r="O191" i="23" s="1"/>
  <c r="P191" i="23" s="1"/>
  <c r="Q191" i="23" s="1"/>
  <c r="M192" i="23"/>
  <c r="N192" i="23" s="1"/>
  <c r="O192" i="23" s="1"/>
  <c r="P192" i="23" s="1"/>
  <c r="Q192" i="23" s="1"/>
  <c r="M196" i="23"/>
  <c r="N196" i="23" s="1"/>
  <c r="O196" i="23" s="1"/>
  <c r="P196" i="23" s="1"/>
  <c r="Q196" i="23" s="1"/>
  <c r="M197" i="23"/>
  <c r="N197" i="23" s="1"/>
  <c r="O197" i="23" s="1"/>
  <c r="P197" i="23" s="1"/>
  <c r="Q197" i="23" s="1"/>
  <c r="M198" i="23"/>
  <c r="N198" i="23" s="1"/>
  <c r="O198" i="23" s="1"/>
  <c r="P198" i="23" s="1"/>
  <c r="Q198" i="23" s="1"/>
  <c r="M200" i="23"/>
  <c r="N200" i="23" s="1"/>
  <c r="O200" i="23" s="1"/>
  <c r="P200" i="23" s="1"/>
  <c r="Q200" i="23" s="1"/>
  <c r="M201" i="23"/>
  <c r="N201" i="23" s="1"/>
  <c r="O201" i="23" s="1"/>
  <c r="P201" i="23" s="1"/>
  <c r="Q201" i="23" s="1"/>
  <c r="M202" i="23"/>
  <c r="N202" i="23" s="1"/>
  <c r="O202" i="23" s="1"/>
  <c r="P202" i="23" s="1"/>
  <c r="Q202" i="23" s="1"/>
  <c r="M203" i="23"/>
  <c r="N203" i="23" s="1"/>
  <c r="O203" i="23" s="1"/>
  <c r="P203" i="23" s="1"/>
  <c r="Q203" i="23" s="1"/>
  <c r="M204" i="23"/>
  <c r="N204" i="23" s="1"/>
  <c r="O204" i="23" s="1"/>
  <c r="P204" i="23" s="1"/>
  <c r="Q204" i="23" s="1"/>
  <c r="M205" i="23"/>
  <c r="N205" i="23" s="1"/>
  <c r="O205" i="23" s="1"/>
  <c r="P205" i="23" s="1"/>
  <c r="Q205" i="23" s="1"/>
  <c r="M206" i="23"/>
  <c r="N206" i="23" s="1"/>
  <c r="O206" i="23" s="1"/>
  <c r="P206" i="23" s="1"/>
  <c r="Q206" i="23" s="1"/>
  <c r="M208" i="23"/>
  <c r="N208" i="23" s="1"/>
  <c r="O208" i="23" s="1"/>
  <c r="P208" i="23" s="1"/>
  <c r="Q208" i="23" s="1"/>
  <c r="M209" i="23"/>
  <c r="N209" i="23" s="1"/>
  <c r="O209" i="23" s="1"/>
  <c r="P209" i="23" s="1"/>
  <c r="Q209" i="23" s="1"/>
  <c r="M210" i="23"/>
  <c r="N210" i="23" s="1"/>
  <c r="O210" i="23" s="1"/>
  <c r="P210" i="23" s="1"/>
  <c r="Q210" i="23" s="1"/>
  <c r="M213" i="23"/>
  <c r="N213" i="23" s="1"/>
  <c r="O213" i="23" s="1"/>
  <c r="P213" i="23" s="1"/>
  <c r="Q213" i="23" s="1"/>
  <c r="M215" i="23"/>
  <c r="N215" i="23" s="1"/>
  <c r="O215" i="23" s="1"/>
  <c r="P215" i="23" s="1"/>
  <c r="Q215" i="23" s="1"/>
  <c r="M216" i="23"/>
  <c r="N216" i="23" s="1"/>
  <c r="O216" i="23" s="1"/>
  <c r="P216" i="23" s="1"/>
  <c r="Q216" i="23" s="1"/>
  <c r="M217" i="23"/>
  <c r="N217" i="23" s="1"/>
  <c r="O217" i="23" s="1"/>
  <c r="P217" i="23" s="1"/>
  <c r="Q217" i="23" s="1"/>
  <c r="M219" i="23"/>
  <c r="N219" i="23" s="1"/>
  <c r="O219" i="23" s="1"/>
  <c r="P219" i="23" s="1"/>
  <c r="Q219" i="23" s="1"/>
  <c r="M226" i="23"/>
  <c r="N226" i="23" s="1"/>
  <c r="O226" i="23" s="1"/>
  <c r="P226" i="23" s="1"/>
  <c r="Q226" i="23" s="1"/>
  <c r="M227" i="23"/>
  <c r="N227" i="23" s="1"/>
  <c r="O227" i="23" s="1"/>
  <c r="P227" i="23" s="1"/>
  <c r="Q227" i="23" s="1"/>
  <c r="M228" i="23"/>
  <c r="N228" i="23" s="1"/>
  <c r="O228" i="23" s="1"/>
  <c r="P228" i="23" s="1"/>
  <c r="Q228" i="23" s="1"/>
  <c r="M231" i="23"/>
  <c r="N231" i="23" s="1"/>
  <c r="O231" i="23" s="1"/>
  <c r="P231" i="23" s="1"/>
  <c r="Q231" i="23" s="1"/>
  <c r="M233" i="23"/>
  <c r="N233" i="23" s="1"/>
  <c r="O233" i="23" s="1"/>
  <c r="P233" i="23" s="1"/>
  <c r="Q233" i="23" s="1"/>
  <c r="M234" i="23"/>
  <c r="N234" i="23" s="1"/>
  <c r="O234" i="23" s="1"/>
  <c r="P234" i="23" s="1"/>
  <c r="Q234" i="23" s="1"/>
  <c r="M235" i="23"/>
  <c r="N235" i="23" s="1"/>
  <c r="O235" i="23" s="1"/>
  <c r="P235" i="23" s="1"/>
  <c r="Q235" i="23" s="1"/>
  <c r="M236" i="23"/>
  <c r="N236" i="23" s="1"/>
  <c r="O236" i="23" s="1"/>
  <c r="P236" i="23" s="1"/>
  <c r="Q236" i="23" s="1"/>
  <c r="V47" i="23"/>
  <c r="V57" i="23"/>
  <c r="T57" i="23" s="1"/>
  <c r="V80" i="23"/>
  <c r="R80" i="23" s="1"/>
  <c r="V140" i="23"/>
  <c r="V208" i="23"/>
  <c r="R208" i="23" s="1"/>
  <c r="H14" i="22"/>
  <c r="M14" i="22"/>
  <c r="N14" i="22" s="1"/>
  <c r="H15" i="22"/>
  <c r="M15" i="22"/>
  <c r="H16" i="22"/>
  <c r="M16" i="22"/>
  <c r="H18" i="22"/>
  <c r="M18" i="22"/>
  <c r="H19" i="22"/>
  <c r="M19" i="22"/>
  <c r="O19" i="22" s="1"/>
  <c r="H20" i="22"/>
  <c r="M20" i="22"/>
  <c r="Q20" i="22" s="1"/>
  <c r="S20" i="22" s="1"/>
  <c r="H21" i="22"/>
  <c r="M21" i="22"/>
  <c r="H23" i="22"/>
  <c r="M23" i="22"/>
  <c r="H24" i="22"/>
  <c r="M24" i="22"/>
  <c r="H25" i="22"/>
  <c r="M25" i="22"/>
  <c r="H27" i="22"/>
  <c r="M27" i="22"/>
  <c r="N27" i="22" s="1"/>
  <c r="H31" i="22"/>
  <c r="M31" i="22"/>
  <c r="P31" i="22" s="1"/>
  <c r="H32" i="22"/>
  <c r="M32" i="22"/>
  <c r="H33" i="22"/>
  <c r="M33" i="22"/>
  <c r="H34" i="22"/>
  <c r="M34" i="22"/>
  <c r="O34" i="22" s="1"/>
  <c r="H36" i="22"/>
  <c r="M36" i="22"/>
  <c r="P36" i="22" s="1"/>
  <c r="H38" i="22"/>
  <c r="M38" i="22"/>
  <c r="O38" i="22" s="1"/>
  <c r="H39" i="22"/>
  <c r="M39" i="22"/>
  <c r="O39" i="22" s="1"/>
  <c r="H40" i="22"/>
  <c r="M40" i="22"/>
  <c r="H41" i="22"/>
  <c r="M41" i="22"/>
  <c r="H43" i="22"/>
  <c r="M43" i="22"/>
  <c r="N43" i="22" s="1"/>
  <c r="H45" i="22"/>
  <c r="M45" i="22"/>
  <c r="O45" i="22" s="1"/>
  <c r="H46" i="22"/>
  <c r="M46" i="22"/>
  <c r="O46" i="22" s="1"/>
  <c r="H47" i="22"/>
  <c r="M47" i="22"/>
  <c r="H50" i="22"/>
  <c r="M50" i="22"/>
  <c r="H51" i="22"/>
  <c r="M51" i="22"/>
  <c r="P51" i="22" s="1"/>
  <c r="H52" i="22"/>
  <c r="M52" i="22"/>
  <c r="H53" i="22"/>
  <c r="M53" i="22"/>
  <c r="O53" i="22" s="1"/>
  <c r="H57" i="22"/>
  <c r="M57" i="22"/>
  <c r="H58" i="22"/>
  <c r="M58" i="22"/>
  <c r="H59" i="22"/>
  <c r="M59" i="22"/>
  <c r="Q59" i="22" s="1"/>
  <c r="S59" i="22" s="1"/>
  <c r="H60" i="22"/>
  <c r="M60" i="22"/>
  <c r="H61" i="22"/>
  <c r="M61" i="22"/>
  <c r="Q61" i="22" s="1"/>
  <c r="S61" i="22" s="1"/>
  <c r="H62" i="22"/>
  <c r="M62" i="22"/>
  <c r="Q62" i="22" s="1"/>
  <c r="S62" i="22" s="1"/>
  <c r="H64" i="22"/>
  <c r="M64" i="22"/>
  <c r="H65" i="22"/>
  <c r="M65" i="22"/>
  <c r="P65" i="22" s="1"/>
  <c r="H66" i="22"/>
  <c r="M66" i="22"/>
  <c r="O66" i="22" s="1"/>
  <c r="H67" i="22"/>
  <c r="M67" i="22"/>
  <c r="P67" i="22" s="1"/>
  <c r="H68" i="22"/>
  <c r="M68" i="22"/>
  <c r="P68" i="22" s="1"/>
  <c r="H70" i="22"/>
  <c r="M70" i="22"/>
  <c r="H72" i="22"/>
  <c r="M72" i="22"/>
  <c r="N72" i="22" s="1"/>
  <c r="H73" i="22"/>
  <c r="M73" i="22"/>
  <c r="N73" i="22" s="1"/>
  <c r="H76" i="22"/>
  <c r="M76" i="22"/>
  <c r="H77" i="22"/>
  <c r="M77" i="22"/>
  <c r="P77" i="22" s="1"/>
  <c r="H78" i="22"/>
  <c r="M78" i="22"/>
  <c r="H79" i="22"/>
  <c r="M79" i="22"/>
  <c r="P79" i="22" s="1"/>
  <c r="H80" i="22"/>
  <c r="M80" i="22"/>
  <c r="H81" i="22"/>
  <c r="M81" i="22"/>
  <c r="H82" i="22"/>
  <c r="M82" i="22"/>
  <c r="P82" i="22" s="1"/>
  <c r="H83" i="22"/>
  <c r="M83" i="22"/>
  <c r="H84" i="22"/>
  <c r="M84" i="22"/>
  <c r="Q84" i="22" s="1"/>
  <c r="S84" i="22" s="1"/>
  <c r="H85" i="22"/>
  <c r="M85" i="22"/>
  <c r="H86" i="22"/>
  <c r="M86" i="22"/>
  <c r="Q86" i="22" s="1"/>
  <c r="S86" i="22" s="1"/>
  <c r="H88" i="22"/>
  <c r="M88" i="22"/>
  <c r="H89" i="22"/>
  <c r="M89" i="22"/>
  <c r="H90" i="22"/>
  <c r="M90" i="22"/>
  <c r="H91" i="22"/>
  <c r="M91" i="22"/>
  <c r="H93" i="22"/>
  <c r="M93" i="22"/>
  <c r="H94" i="22"/>
  <c r="M94" i="22"/>
  <c r="H95" i="22"/>
  <c r="M95" i="22"/>
  <c r="H96" i="22"/>
  <c r="M96" i="22"/>
  <c r="H102" i="22"/>
  <c r="M102" i="22"/>
  <c r="H104" i="22"/>
  <c r="M104" i="22"/>
  <c r="H105" i="22"/>
  <c r="M105" i="22"/>
  <c r="H106" i="22"/>
  <c r="M106" i="22"/>
  <c r="H107" i="22"/>
  <c r="M107" i="22"/>
  <c r="H108" i="22"/>
  <c r="M108" i="22"/>
  <c r="H109" i="22"/>
  <c r="M109" i="22"/>
  <c r="H110" i="22"/>
  <c r="M110" i="22"/>
  <c r="O110" i="22" s="1"/>
  <c r="H111" i="22"/>
  <c r="M111" i="22"/>
  <c r="H113" i="22"/>
  <c r="M113" i="22"/>
  <c r="H114" i="22"/>
  <c r="M114" i="22"/>
  <c r="H116" i="22"/>
  <c r="M116" i="22"/>
  <c r="H118" i="22"/>
  <c r="M118" i="22"/>
  <c r="H119" i="22"/>
  <c r="M119" i="22"/>
  <c r="H120" i="22"/>
  <c r="M120" i="22"/>
  <c r="H121" i="22"/>
  <c r="M121" i="22"/>
  <c r="H122" i="22"/>
  <c r="M122" i="22"/>
  <c r="H124" i="22"/>
  <c r="M124" i="22"/>
  <c r="H127" i="22"/>
  <c r="M127" i="22"/>
  <c r="H128" i="22"/>
  <c r="M128" i="22"/>
  <c r="H131" i="22"/>
  <c r="M131" i="22"/>
  <c r="H132" i="22"/>
  <c r="M132" i="22"/>
  <c r="H136" i="22"/>
  <c r="M136" i="22"/>
  <c r="H138" i="22"/>
  <c r="M138" i="22"/>
  <c r="H139" i="22"/>
  <c r="M139" i="22"/>
  <c r="O139" i="22" s="1"/>
  <c r="H141" i="22"/>
  <c r="M141" i="22"/>
  <c r="H142" i="22"/>
  <c r="M142" i="22"/>
  <c r="M143" i="22"/>
  <c r="H145" i="22"/>
  <c r="M145" i="22"/>
  <c r="H146" i="22"/>
  <c r="M146" i="22"/>
  <c r="H149" i="22"/>
  <c r="M149" i="22"/>
  <c r="H151" i="22"/>
  <c r="M151" i="22"/>
  <c r="H152" i="22"/>
  <c r="M152" i="22"/>
  <c r="H153" i="22"/>
  <c r="M153" i="22"/>
  <c r="H154" i="22"/>
  <c r="M154" i="22"/>
  <c r="H155" i="22"/>
  <c r="M155" i="22"/>
  <c r="H156" i="22"/>
  <c r="M156" i="22"/>
  <c r="H158" i="22"/>
  <c r="M158" i="22"/>
  <c r="H159" i="22"/>
  <c r="M159" i="22"/>
  <c r="H160" i="22"/>
  <c r="M160" i="22"/>
  <c r="H161" i="22"/>
  <c r="M161" i="22"/>
  <c r="H162" i="22"/>
  <c r="M162" i="22"/>
  <c r="H163" i="22"/>
  <c r="M163" i="22"/>
  <c r="H164" i="22"/>
  <c r="M164" i="22"/>
  <c r="H166" i="22"/>
  <c r="M166" i="22"/>
  <c r="H167" i="22"/>
  <c r="M167" i="22"/>
  <c r="H168" i="22"/>
  <c r="M168" i="22"/>
  <c r="H169" i="22"/>
  <c r="M169" i="22"/>
  <c r="H171" i="22"/>
  <c r="M171" i="22"/>
  <c r="H173" i="22"/>
  <c r="M173" i="22"/>
  <c r="H174" i="22"/>
  <c r="M174" i="22"/>
  <c r="H176" i="22"/>
  <c r="M176" i="22"/>
  <c r="H177" i="22"/>
  <c r="M177" i="22"/>
  <c r="H178" i="22"/>
  <c r="M178" i="22"/>
  <c r="Q178" i="22" s="1"/>
  <c r="S178" i="22" s="1"/>
  <c r="H180" i="22"/>
  <c r="M180" i="22"/>
  <c r="H181" i="22"/>
  <c r="M181" i="22"/>
  <c r="H185" i="22"/>
  <c r="M185" i="22"/>
  <c r="H186" i="22"/>
  <c r="M186" i="22"/>
  <c r="H187" i="22"/>
  <c r="M187" i="22"/>
  <c r="H189" i="22"/>
  <c r="M189" i="22"/>
  <c r="H191" i="22"/>
  <c r="M191" i="22"/>
  <c r="H192" i="22"/>
  <c r="M192" i="22"/>
  <c r="H196" i="22"/>
  <c r="M196" i="22"/>
  <c r="H197" i="22"/>
  <c r="M197" i="22"/>
  <c r="H198" i="22"/>
  <c r="M198" i="22"/>
  <c r="H200" i="22"/>
  <c r="M200" i="22"/>
  <c r="H201" i="22"/>
  <c r="M201" i="22"/>
  <c r="H202" i="22"/>
  <c r="M202" i="22"/>
  <c r="H203" i="22"/>
  <c r="M203" i="22"/>
  <c r="H204" i="22"/>
  <c r="M204" i="22"/>
  <c r="H205" i="22"/>
  <c r="M205" i="22"/>
  <c r="H206" i="22"/>
  <c r="M206" i="22"/>
  <c r="H208" i="22"/>
  <c r="M208" i="22"/>
  <c r="H209" i="22"/>
  <c r="M209" i="22"/>
  <c r="H210" i="22"/>
  <c r="M210" i="22"/>
  <c r="H213" i="22"/>
  <c r="M213" i="22"/>
  <c r="H215" i="22"/>
  <c r="M215" i="22"/>
  <c r="H216" i="22"/>
  <c r="M216" i="22"/>
  <c r="H217" i="22"/>
  <c r="M217" i="22"/>
  <c r="N217" i="22" s="1"/>
  <c r="H219" i="22"/>
  <c r="M219" i="22"/>
  <c r="H220" i="22"/>
  <c r="M220" i="22"/>
  <c r="H221" i="22"/>
  <c r="M221" i="22"/>
  <c r="Q221" i="22" s="1"/>
  <c r="S221" i="22" s="1"/>
  <c r="H222" i="22"/>
  <c r="M222" i="22"/>
  <c r="H224" i="22"/>
  <c r="M224" i="22"/>
  <c r="H226" i="22"/>
  <c r="M226" i="22"/>
  <c r="H227" i="22"/>
  <c r="M227" i="22"/>
  <c r="H228" i="22"/>
  <c r="M228" i="22"/>
  <c r="H231" i="22"/>
  <c r="M231" i="22"/>
  <c r="H233" i="22"/>
  <c r="M233" i="22"/>
  <c r="H234" i="22"/>
  <c r="M234" i="22"/>
  <c r="H235" i="22"/>
  <c r="M235" i="22"/>
  <c r="H236" i="22"/>
  <c r="M236" i="22"/>
  <c r="P13" i="18"/>
  <c r="P18" i="18"/>
  <c r="Q18" i="18"/>
  <c r="H12" i="20"/>
  <c r="H13" i="20"/>
  <c r="I13" i="20" s="1"/>
  <c r="K13" i="20" s="1"/>
  <c r="H14" i="20"/>
  <c r="J14" i="20" s="1"/>
  <c r="L14" i="20" s="1"/>
  <c r="N14" i="20" s="1"/>
  <c r="H16" i="20"/>
  <c r="H17" i="20"/>
  <c r="I17" i="20" s="1"/>
  <c r="K17" i="20" s="1"/>
  <c r="H18" i="20"/>
  <c r="H19" i="20"/>
  <c r="I19" i="20" s="1"/>
  <c r="K19" i="20" s="1"/>
  <c r="H21" i="20"/>
  <c r="H22" i="20"/>
  <c r="H23" i="20"/>
  <c r="J23" i="20" s="1"/>
  <c r="L23" i="20" s="1"/>
  <c r="N23" i="20" s="1"/>
  <c r="H25" i="20"/>
  <c r="J25" i="20" s="1"/>
  <c r="L25" i="20" s="1"/>
  <c r="N25" i="20" s="1"/>
  <c r="H29" i="20"/>
  <c r="H30" i="20"/>
  <c r="H31" i="20"/>
  <c r="H32" i="20"/>
  <c r="H34" i="20"/>
  <c r="H36" i="20"/>
  <c r="J36" i="20" s="1"/>
  <c r="L36" i="20" s="1"/>
  <c r="N36" i="20" s="1"/>
  <c r="H37" i="20"/>
  <c r="I37" i="20" s="1"/>
  <c r="K37" i="20" s="1"/>
  <c r="H38" i="20"/>
  <c r="H39" i="20"/>
  <c r="H41" i="20"/>
  <c r="H43" i="20"/>
  <c r="H44" i="20"/>
  <c r="J44" i="20" s="1"/>
  <c r="L44" i="20" s="1"/>
  <c r="N44" i="20" s="1"/>
  <c r="H45" i="20"/>
  <c r="H48" i="20"/>
  <c r="H49" i="20"/>
  <c r="H50" i="20"/>
  <c r="H51" i="20"/>
  <c r="H55" i="20"/>
  <c r="H56" i="20"/>
  <c r="H57" i="20"/>
  <c r="H58" i="20"/>
  <c r="H59" i="20"/>
  <c r="H60" i="20"/>
  <c r="H62" i="20"/>
  <c r="H63" i="20"/>
  <c r="H64" i="20"/>
  <c r="H65" i="20"/>
  <c r="H66" i="20"/>
  <c r="H68" i="20"/>
  <c r="J68" i="20" s="1"/>
  <c r="L68" i="20" s="1"/>
  <c r="N68" i="20" s="1"/>
  <c r="H70" i="20"/>
  <c r="H71" i="20"/>
  <c r="H74" i="20"/>
  <c r="J74" i="20" s="1"/>
  <c r="L74" i="20" s="1"/>
  <c r="N74" i="20" s="1"/>
  <c r="H75" i="20"/>
  <c r="H76" i="20"/>
  <c r="H77" i="20"/>
  <c r="H78" i="20"/>
  <c r="H79" i="20"/>
  <c r="H80" i="20"/>
  <c r="H81" i="20"/>
  <c r="H82" i="20"/>
  <c r="H83" i="20"/>
  <c r="H84" i="20"/>
  <c r="H86" i="20"/>
  <c r="H87" i="20"/>
  <c r="H88" i="20"/>
  <c r="H89" i="20"/>
  <c r="H91" i="20"/>
  <c r="H92" i="20"/>
  <c r="H93" i="20"/>
  <c r="I93" i="20" s="1"/>
  <c r="K93" i="20" s="1"/>
  <c r="H94" i="20"/>
  <c r="H100" i="20"/>
  <c r="H102" i="20"/>
  <c r="H103" i="20"/>
  <c r="H104" i="20"/>
  <c r="H105" i="20"/>
  <c r="H106" i="20"/>
  <c r="H107" i="20"/>
  <c r="H108" i="20"/>
  <c r="H109" i="20"/>
  <c r="H111" i="20"/>
  <c r="H112" i="20"/>
  <c r="H114" i="20"/>
  <c r="H116" i="20"/>
  <c r="H117" i="20"/>
  <c r="H118" i="20"/>
  <c r="H119" i="20"/>
  <c r="H120" i="20"/>
  <c r="H122" i="20"/>
  <c r="H125" i="20"/>
  <c r="I125" i="20" s="1"/>
  <c r="K125" i="20" s="1"/>
  <c r="H126" i="20"/>
  <c r="H129" i="20"/>
  <c r="H130" i="20"/>
  <c r="J130" i="20" s="1"/>
  <c r="L130" i="20" s="1"/>
  <c r="N130" i="20" s="1"/>
  <c r="H134" i="20"/>
  <c r="H136" i="20"/>
  <c r="I136" i="20" s="1"/>
  <c r="K136" i="20" s="1"/>
  <c r="H137" i="20"/>
  <c r="H139" i="20"/>
  <c r="H140" i="20"/>
  <c r="H143" i="20"/>
  <c r="H144" i="20"/>
  <c r="H147" i="20"/>
  <c r="H149" i="20"/>
  <c r="H150" i="20"/>
  <c r="H151" i="20"/>
  <c r="J151" i="20" s="1"/>
  <c r="L151" i="20" s="1"/>
  <c r="N151" i="20" s="1"/>
  <c r="H152" i="20"/>
  <c r="H153" i="20"/>
  <c r="H154" i="20"/>
  <c r="H156" i="20"/>
  <c r="H157" i="20"/>
  <c r="H158" i="20"/>
  <c r="H159" i="20"/>
  <c r="H160" i="20"/>
  <c r="H161" i="20"/>
  <c r="H162" i="20"/>
  <c r="H164" i="20"/>
  <c r="I164" i="20" s="1"/>
  <c r="K164" i="20" s="1"/>
  <c r="H165" i="20"/>
  <c r="H166" i="20"/>
  <c r="H167" i="20"/>
  <c r="H169" i="20"/>
  <c r="I169" i="20" s="1"/>
  <c r="K169" i="20" s="1"/>
  <c r="H171" i="20"/>
  <c r="H172" i="20"/>
  <c r="H174" i="20"/>
  <c r="J174" i="20" s="1"/>
  <c r="L174" i="20" s="1"/>
  <c r="N174" i="20" s="1"/>
  <c r="H175" i="20"/>
  <c r="H176" i="20"/>
  <c r="H178" i="20"/>
  <c r="H179" i="20"/>
  <c r="H183" i="20"/>
  <c r="H184" i="20"/>
  <c r="H185" i="20"/>
  <c r="I185" i="20" s="1"/>
  <c r="K185" i="20" s="1"/>
  <c r="H187" i="20"/>
  <c r="H189" i="20"/>
  <c r="I189" i="20" s="1"/>
  <c r="K189" i="20" s="1"/>
  <c r="H190" i="20"/>
  <c r="H194" i="20"/>
  <c r="H195" i="20"/>
  <c r="H196" i="20"/>
  <c r="H198" i="20"/>
  <c r="H199" i="20"/>
  <c r="H200" i="20"/>
  <c r="I200" i="20" s="1"/>
  <c r="K200" i="20" s="1"/>
  <c r="H201" i="20"/>
  <c r="H202" i="20"/>
  <c r="H203" i="20"/>
  <c r="H204" i="20"/>
  <c r="H206" i="20"/>
  <c r="H207" i="20"/>
  <c r="H208" i="20"/>
  <c r="H211" i="20"/>
  <c r="H213" i="20"/>
  <c r="H214" i="20"/>
  <c r="H215" i="20"/>
  <c r="H217" i="20"/>
  <c r="H218" i="20"/>
  <c r="H219" i="20"/>
  <c r="H220" i="20"/>
  <c r="H222" i="20"/>
  <c r="H224" i="20"/>
  <c r="H225" i="20"/>
  <c r="H226" i="20"/>
  <c r="J226" i="20" s="1"/>
  <c r="L226" i="20" s="1"/>
  <c r="N226" i="20" s="1"/>
  <c r="H229" i="20"/>
  <c r="H231" i="20"/>
  <c r="H232" i="20"/>
  <c r="H233" i="20"/>
  <c r="H234" i="20"/>
  <c r="AG139" i="15"/>
  <c r="M143" i="23" s="1"/>
  <c r="AE139" i="15"/>
  <c r="AF139" i="15"/>
  <c r="AD9" i="15"/>
  <c r="AD13" i="15"/>
  <c r="AD18" i="15"/>
  <c r="AD22" i="15"/>
  <c r="AD24" i="15"/>
  <c r="AD25" i="15"/>
  <c r="AD26" i="15"/>
  <c r="AD31" i="15"/>
  <c r="AD33" i="15"/>
  <c r="AD38" i="15"/>
  <c r="AD40" i="15"/>
  <c r="AD44" i="15"/>
  <c r="AD45" i="15"/>
  <c r="AD50" i="15"/>
  <c r="AD51" i="15"/>
  <c r="AD52" i="15"/>
  <c r="AD59" i="15"/>
  <c r="AD65" i="15"/>
  <c r="AD67" i="15"/>
  <c r="AD70" i="15"/>
  <c r="AD71" i="15"/>
  <c r="AD83" i="15"/>
  <c r="AD88" i="15"/>
  <c r="AD93" i="15"/>
  <c r="AD94" i="15"/>
  <c r="AD95" i="15"/>
  <c r="AD96" i="15"/>
  <c r="AD97" i="15"/>
  <c r="AD99" i="15"/>
  <c r="AD108" i="15"/>
  <c r="AD111" i="15"/>
  <c r="AD113" i="15"/>
  <c r="AD119" i="15"/>
  <c r="AD121" i="15"/>
  <c r="AD122" i="15"/>
  <c r="AD125" i="15"/>
  <c r="AD126" i="15"/>
  <c r="AD129" i="15"/>
  <c r="AD130" i="15"/>
  <c r="AD131" i="15"/>
  <c r="AD133" i="15"/>
  <c r="AD136" i="15"/>
  <c r="AD139" i="15"/>
  <c r="AD140" i="15"/>
  <c r="AD143" i="15"/>
  <c r="AD144" i="15"/>
  <c r="AD146" i="15"/>
  <c r="AD153" i="15"/>
  <c r="AD161" i="15"/>
  <c r="AD166" i="15"/>
  <c r="AD168" i="15"/>
  <c r="AD171" i="15"/>
  <c r="AD175" i="15"/>
  <c r="AD178" i="15"/>
  <c r="AD179" i="15"/>
  <c r="AD180" i="15"/>
  <c r="AD184" i="15"/>
  <c r="AD186" i="15"/>
  <c r="AD189" i="15"/>
  <c r="AD190" i="15"/>
  <c r="AD191" i="15"/>
  <c r="AD195" i="15"/>
  <c r="AD203" i="15"/>
  <c r="AD207" i="15"/>
  <c r="AD208" i="15"/>
  <c r="AD210" i="15"/>
  <c r="AD214" i="15"/>
  <c r="AD219" i="15"/>
  <c r="AD221" i="15"/>
  <c r="AD225" i="15"/>
  <c r="AD226" i="15"/>
  <c r="AD228" i="15"/>
  <c r="Z9" i="15"/>
  <c r="AA9" i="15"/>
  <c r="AB9" i="15"/>
  <c r="Z10" i="15"/>
  <c r="AA10" i="15"/>
  <c r="AB10" i="15"/>
  <c r="Z11" i="15"/>
  <c r="AA11" i="15"/>
  <c r="AB11" i="15"/>
  <c r="Z12" i="15"/>
  <c r="AA12" i="15"/>
  <c r="AB12" i="15"/>
  <c r="Z13" i="15"/>
  <c r="AA13" i="15"/>
  <c r="AB13" i="15"/>
  <c r="Z14" i="15"/>
  <c r="AA14" i="15"/>
  <c r="AB14" i="15"/>
  <c r="Z15" i="15"/>
  <c r="AA15" i="15"/>
  <c r="AB15" i="15"/>
  <c r="Z16" i="15"/>
  <c r="AA16" i="15"/>
  <c r="AB16" i="15"/>
  <c r="Z17" i="15"/>
  <c r="AA17" i="15"/>
  <c r="AB17" i="15"/>
  <c r="Z18" i="15"/>
  <c r="AA18" i="15"/>
  <c r="AB18" i="15"/>
  <c r="Z19" i="15"/>
  <c r="AA19" i="15"/>
  <c r="AB19" i="15"/>
  <c r="Z20" i="15"/>
  <c r="AA20" i="15"/>
  <c r="AB20" i="15"/>
  <c r="Z21" i="15"/>
  <c r="AA21" i="15"/>
  <c r="AB21" i="15"/>
  <c r="Z22" i="15"/>
  <c r="AA22" i="15"/>
  <c r="AB22" i="15"/>
  <c r="Z23" i="15"/>
  <c r="AA23" i="15"/>
  <c r="AB23" i="15"/>
  <c r="Z24" i="15"/>
  <c r="AA24" i="15"/>
  <c r="AB24" i="15"/>
  <c r="Z25" i="15"/>
  <c r="AA25" i="15"/>
  <c r="AB25" i="15"/>
  <c r="Z26" i="15"/>
  <c r="AA26" i="15"/>
  <c r="AB26" i="15"/>
  <c r="Z27" i="15"/>
  <c r="AA27" i="15"/>
  <c r="AB27" i="15"/>
  <c r="Z28" i="15"/>
  <c r="AA28" i="15"/>
  <c r="AB28" i="15"/>
  <c r="Z29" i="15"/>
  <c r="AA29" i="15"/>
  <c r="AB29" i="15"/>
  <c r="Z30" i="15"/>
  <c r="AA30" i="15"/>
  <c r="AB30" i="15"/>
  <c r="Z31" i="15"/>
  <c r="AA31" i="15"/>
  <c r="AB31" i="15"/>
  <c r="Z32" i="15"/>
  <c r="AA32" i="15"/>
  <c r="AB32" i="15"/>
  <c r="Z33" i="15"/>
  <c r="AA33" i="15"/>
  <c r="AB33" i="15"/>
  <c r="Z34" i="15"/>
  <c r="AA34" i="15"/>
  <c r="AB34" i="15"/>
  <c r="Z35" i="15"/>
  <c r="AA35" i="15"/>
  <c r="AB35" i="15"/>
  <c r="Z36" i="15"/>
  <c r="AA36" i="15"/>
  <c r="AB36" i="15"/>
  <c r="Z37" i="15"/>
  <c r="AA37" i="15"/>
  <c r="AB37" i="15"/>
  <c r="Z38" i="15"/>
  <c r="AA38" i="15"/>
  <c r="AB38" i="15"/>
  <c r="Z39" i="15"/>
  <c r="AA39" i="15"/>
  <c r="AB39" i="15"/>
  <c r="Z40" i="15"/>
  <c r="AA40" i="15"/>
  <c r="AB40" i="15"/>
  <c r="Z41" i="15"/>
  <c r="AA41" i="15"/>
  <c r="AB41" i="15"/>
  <c r="Z42" i="15"/>
  <c r="AA42" i="15"/>
  <c r="AB42" i="15"/>
  <c r="Z43" i="15"/>
  <c r="AA43" i="15"/>
  <c r="AB43" i="15"/>
  <c r="Z44" i="15"/>
  <c r="AA44" i="15"/>
  <c r="AB44" i="15"/>
  <c r="Z45" i="15"/>
  <c r="AA45" i="15"/>
  <c r="AB45" i="15"/>
  <c r="Z46" i="15"/>
  <c r="AA46" i="15"/>
  <c r="AB46" i="15"/>
  <c r="Z47" i="15"/>
  <c r="AA47" i="15"/>
  <c r="AB47" i="15"/>
  <c r="Z48" i="15"/>
  <c r="AA48" i="15"/>
  <c r="AB48" i="15"/>
  <c r="Z49" i="15"/>
  <c r="AA49" i="15"/>
  <c r="AB49" i="15"/>
  <c r="Z50" i="15"/>
  <c r="AA50" i="15"/>
  <c r="AB50" i="15"/>
  <c r="Z51" i="15"/>
  <c r="AA51" i="15"/>
  <c r="AB51" i="15"/>
  <c r="Z52" i="15"/>
  <c r="AA52" i="15"/>
  <c r="AB52" i="15"/>
  <c r="Z53" i="15"/>
  <c r="AA53" i="15"/>
  <c r="AB53" i="15"/>
  <c r="Z54" i="15"/>
  <c r="AA54" i="15"/>
  <c r="AB54" i="15"/>
  <c r="Z55" i="15"/>
  <c r="AA55" i="15"/>
  <c r="AB55" i="15"/>
  <c r="Z56" i="15"/>
  <c r="AA56" i="15"/>
  <c r="AB56" i="15"/>
  <c r="Z57" i="15"/>
  <c r="AA57" i="15"/>
  <c r="AB57" i="15"/>
  <c r="Z58" i="15"/>
  <c r="AA58" i="15"/>
  <c r="AB58" i="15"/>
  <c r="Z59" i="15"/>
  <c r="AA59" i="15"/>
  <c r="AB59" i="15"/>
  <c r="Z60" i="15"/>
  <c r="AA60" i="15"/>
  <c r="AB60" i="15"/>
  <c r="Z61" i="15"/>
  <c r="AA61" i="15"/>
  <c r="AB61" i="15"/>
  <c r="Z62" i="15"/>
  <c r="AA62" i="15"/>
  <c r="AB62" i="15"/>
  <c r="Z63" i="15"/>
  <c r="AA63" i="15"/>
  <c r="AB63" i="15"/>
  <c r="Z64" i="15"/>
  <c r="AA64" i="15"/>
  <c r="AB64" i="15"/>
  <c r="Z65" i="15"/>
  <c r="AA65" i="15"/>
  <c r="AB65" i="15"/>
  <c r="Z66" i="15"/>
  <c r="AA66" i="15"/>
  <c r="AB66" i="15"/>
  <c r="Z67" i="15"/>
  <c r="AA67" i="15"/>
  <c r="AB67" i="15"/>
  <c r="Z68" i="15"/>
  <c r="AA68" i="15"/>
  <c r="AB68" i="15"/>
  <c r="Z69" i="15"/>
  <c r="AA69" i="15"/>
  <c r="AB69" i="15"/>
  <c r="Z70" i="15"/>
  <c r="AA70" i="15"/>
  <c r="AB70" i="15"/>
  <c r="Z71" i="15"/>
  <c r="AA71" i="15"/>
  <c r="AB71" i="15"/>
  <c r="Z72" i="15"/>
  <c r="AA72" i="15"/>
  <c r="AB72" i="15"/>
  <c r="Z73" i="15"/>
  <c r="AA73" i="15"/>
  <c r="AB73" i="15"/>
  <c r="Z74" i="15"/>
  <c r="AA74" i="15"/>
  <c r="AB74" i="15"/>
  <c r="Z75" i="15"/>
  <c r="AA75" i="15"/>
  <c r="AB75" i="15"/>
  <c r="Z76" i="15"/>
  <c r="AA76" i="15"/>
  <c r="AB76" i="15"/>
  <c r="Z77" i="15"/>
  <c r="AA77" i="15"/>
  <c r="AB77" i="15"/>
  <c r="Z78" i="15"/>
  <c r="AA78" i="15"/>
  <c r="AB78" i="15"/>
  <c r="Z79" i="15"/>
  <c r="AA79" i="15"/>
  <c r="AB79" i="15"/>
  <c r="Z80" i="15"/>
  <c r="AA80" i="15"/>
  <c r="AB80" i="15"/>
  <c r="Z81" i="15"/>
  <c r="AA81" i="15"/>
  <c r="AB81" i="15"/>
  <c r="Z82" i="15"/>
  <c r="AA82" i="15"/>
  <c r="AB82" i="15"/>
  <c r="Z83" i="15"/>
  <c r="AA83" i="15"/>
  <c r="AB83" i="15"/>
  <c r="Z84" i="15"/>
  <c r="AA84" i="15"/>
  <c r="AB84" i="15"/>
  <c r="Z85" i="15"/>
  <c r="AA85" i="15"/>
  <c r="AB85" i="15"/>
  <c r="Z86" i="15"/>
  <c r="AA86" i="15"/>
  <c r="AB86" i="15"/>
  <c r="Z87" i="15"/>
  <c r="AA87" i="15"/>
  <c r="AB87" i="15"/>
  <c r="Z88" i="15"/>
  <c r="AA88" i="15"/>
  <c r="AB88" i="15"/>
  <c r="Z89" i="15"/>
  <c r="AA89" i="15"/>
  <c r="AC89" i="15" s="1"/>
  <c r="H93" i="23" s="1"/>
  <c r="I93" i="23" s="1"/>
  <c r="J93" i="23" s="1"/>
  <c r="K93" i="23" s="1"/>
  <c r="L93" i="23" s="1"/>
  <c r="AB89" i="15"/>
  <c r="Z90" i="15"/>
  <c r="AA90" i="15"/>
  <c r="AB90" i="15"/>
  <c r="Z91" i="15"/>
  <c r="AA91" i="15"/>
  <c r="AB91" i="15"/>
  <c r="Z92" i="15"/>
  <c r="AA92" i="15"/>
  <c r="AB92" i="15"/>
  <c r="Z93" i="15"/>
  <c r="AA93" i="15"/>
  <c r="AC93" i="15" s="1"/>
  <c r="H97" i="23" s="1"/>
  <c r="I97" i="23" s="1"/>
  <c r="AB93" i="15"/>
  <c r="Z94" i="15"/>
  <c r="AA94" i="15"/>
  <c r="AB94" i="15"/>
  <c r="Z95" i="15"/>
  <c r="AA95" i="15"/>
  <c r="AB95" i="15"/>
  <c r="Z96" i="15"/>
  <c r="AA96" i="15"/>
  <c r="AB96" i="15"/>
  <c r="Z97" i="15"/>
  <c r="AA97" i="15"/>
  <c r="AC97" i="15" s="1"/>
  <c r="H101" i="23" s="1"/>
  <c r="I101" i="23" s="1"/>
  <c r="AB97" i="15"/>
  <c r="Z98" i="15"/>
  <c r="AA98" i="15"/>
  <c r="AB98" i="15"/>
  <c r="Z99" i="15"/>
  <c r="AA99" i="15"/>
  <c r="AB99" i="15"/>
  <c r="Z100" i="15"/>
  <c r="AA100" i="15"/>
  <c r="AB100" i="15"/>
  <c r="Z101" i="15"/>
  <c r="AA101" i="15"/>
  <c r="AC101" i="15" s="1"/>
  <c r="H105" i="23" s="1"/>
  <c r="I105" i="23" s="1"/>
  <c r="J105" i="23" s="1"/>
  <c r="K105" i="23" s="1"/>
  <c r="L105" i="23" s="1"/>
  <c r="AB101" i="15"/>
  <c r="Z102" i="15"/>
  <c r="AA102" i="15"/>
  <c r="AB102" i="15"/>
  <c r="Z103" i="15"/>
  <c r="AA103" i="15"/>
  <c r="AB103" i="15"/>
  <c r="Z104" i="15"/>
  <c r="AA104" i="15"/>
  <c r="AB104" i="15"/>
  <c r="Z105" i="15"/>
  <c r="AA105" i="15"/>
  <c r="AC105" i="15" s="1"/>
  <c r="H109" i="23" s="1"/>
  <c r="I109" i="23" s="1"/>
  <c r="J109" i="23" s="1"/>
  <c r="K109" i="23" s="1"/>
  <c r="L109" i="23" s="1"/>
  <c r="AB105" i="15"/>
  <c r="Z106" i="15"/>
  <c r="AA106" i="15"/>
  <c r="AB106" i="15"/>
  <c r="Z107" i="15"/>
  <c r="AA107" i="15"/>
  <c r="AB107" i="15"/>
  <c r="Z108" i="15"/>
  <c r="AA108" i="15"/>
  <c r="AB108" i="15"/>
  <c r="Z109" i="15"/>
  <c r="AA109" i="15"/>
  <c r="AC109" i="15" s="1"/>
  <c r="H113" i="23" s="1"/>
  <c r="I113" i="23" s="1"/>
  <c r="J113" i="23" s="1"/>
  <c r="K113" i="23" s="1"/>
  <c r="L113" i="23" s="1"/>
  <c r="AB109" i="15"/>
  <c r="Z110" i="15"/>
  <c r="AA110" i="15"/>
  <c r="AB110" i="15"/>
  <c r="Z111" i="15"/>
  <c r="AA111" i="15"/>
  <c r="AB111" i="15"/>
  <c r="Z112" i="15"/>
  <c r="AA112" i="15"/>
  <c r="AB112" i="15"/>
  <c r="Z113" i="15"/>
  <c r="AA113" i="15"/>
  <c r="AC113" i="15" s="1"/>
  <c r="H117" i="23" s="1"/>
  <c r="I117" i="23" s="1"/>
  <c r="AB113" i="15"/>
  <c r="Z114" i="15"/>
  <c r="AA114" i="15"/>
  <c r="AB114" i="15"/>
  <c r="Z115" i="15"/>
  <c r="AA115" i="15"/>
  <c r="AB115" i="15"/>
  <c r="Z116" i="15"/>
  <c r="AA116" i="15"/>
  <c r="AB116" i="15"/>
  <c r="Z117" i="15"/>
  <c r="AA117" i="15"/>
  <c r="AC117" i="15" s="1"/>
  <c r="H121" i="23" s="1"/>
  <c r="I121" i="23" s="1"/>
  <c r="J121" i="23" s="1"/>
  <c r="K121" i="23" s="1"/>
  <c r="L121" i="23" s="1"/>
  <c r="AB117" i="15"/>
  <c r="Z118" i="15"/>
  <c r="AA118" i="15"/>
  <c r="AB118" i="15"/>
  <c r="Z119" i="15"/>
  <c r="AA119" i="15"/>
  <c r="AB119" i="15"/>
  <c r="Z120" i="15"/>
  <c r="AA120" i="15"/>
  <c r="AB120" i="15"/>
  <c r="Z121" i="15"/>
  <c r="AA121" i="15"/>
  <c r="AC121" i="15" s="1"/>
  <c r="H125" i="23" s="1"/>
  <c r="I125" i="23" s="1"/>
  <c r="AB121" i="15"/>
  <c r="Z122" i="15"/>
  <c r="AA122" i="15"/>
  <c r="AB122" i="15"/>
  <c r="Z123" i="15"/>
  <c r="AA123" i="15"/>
  <c r="AB123" i="15"/>
  <c r="Z124" i="15"/>
  <c r="AA124" i="15"/>
  <c r="AB124" i="15"/>
  <c r="Z125" i="15"/>
  <c r="AA125" i="15"/>
  <c r="AC125" i="15" s="1"/>
  <c r="H129" i="23" s="1"/>
  <c r="I129" i="23" s="1"/>
  <c r="AB125" i="15"/>
  <c r="Z126" i="15"/>
  <c r="AA126" i="15"/>
  <c r="AB126" i="15"/>
  <c r="Z127" i="15"/>
  <c r="AA127" i="15"/>
  <c r="AB127" i="15"/>
  <c r="Z128" i="15"/>
  <c r="AA128" i="15"/>
  <c r="AB128" i="15"/>
  <c r="Z129" i="15"/>
  <c r="AA129" i="15"/>
  <c r="AC129" i="15" s="1"/>
  <c r="H133" i="23" s="1"/>
  <c r="I133" i="23" s="1"/>
  <c r="AB129" i="15"/>
  <c r="Z130" i="15"/>
  <c r="AA130" i="15"/>
  <c r="AB130" i="15"/>
  <c r="Z131" i="15"/>
  <c r="AA131" i="15"/>
  <c r="AB131" i="15"/>
  <c r="Z132" i="15"/>
  <c r="AA132" i="15"/>
  <c r="AB132" i="15"/>
  <c r="Z133" i="15"/>
  <c r="AA133" i="15"/>
  <c r="AC133" i="15" s="1"/>
  <c r="H137" i="23" s="1"/>
  <c r="I137" i="23" s="1"/>
  <c r="AB133" i="15"/>
  <c r="Z134" i="15"/>
  <c r="AA134" i="15"/>
  <c r="AB134" i="15"/>
  <c r="Z135" i="15"/>
  <c r="AA135" i="15"/>
  <c r="AB135" i="15"/>
  <c r="Z136" i="15"/>
  <c r="AA136" i="15"/>
  <c r="AB136" i="15"/>
  <c r="Z137" i="15"/>
  <c r="AA137" i="15"/>
  <c r="AC137" i="15" s="1"/>
  <c r="H141" i="23" s="1"/>
  <c r="I141" i="23" s="1"/>
  <c r="J141" i="23" s="1"/>
  <c r="K141" i="23" s="1"/>
  <c r="L141" i="23" s="1"/>
  <c r="AB137" i="15"/>
  <c r="Z138" i="15"/>
  <c r="AA138" i="15"/>
  <c r="AB138" i="15"/>
  <c r="Z139" i="15"/>
  <c r="AA139" i="15"/>
  <c r="AB139" i="15"/>
  <c r="Z140" i="15"/>
  <c r="AA140" i="15"/>
  <c r="AB140" i="15"/>
  <c r="Z141" i="15"/>
  <c r="AA141" i="15"/>
  <c r="AC141" i="15" s="1"/>
  <c r="H145" i="23" s="1"/>
  <c r="I145" i="23" s="1"/>
  <c r="J145" i="23" s="1"/>
  <c r="K145" i="23" s="1"/>
  <c r="L145" i="23" s="1"/>
  <c r="AB141" i="15"/>
  <c r="Z142" i="15"/>
  <c r="AA142" i="15"/>
  <c r="AB142" i="15"/>
  <c r="Z143" i="15"/>
  <c r="AA143" i="15"/>
  <c r="AB143" i="15"/>
  <c r="Z144" i="15"/>
  <c r="AA144" i="15"/>
  <c r="AB144" i="15"/>
  <c r="Z145" i="15"/>
  <c r="AA145" i="15"/>
  <c r="AB145" i="15"/>
  <c r="Z146" i="15"/>
  <c r="AA146" i="15"/>
  <c r="AB146" i="15"/>
  <c r="Z147" i="15"/>
  <c r="AA147" i="15"/>
  <c r="AB147" i="15"/>
  <c r="Z148" i="15"/>
  <c r="AA148" i="15"/>
  <c r="AB148" i="15"/>
  <c r="Z149" i="15"/>
  <c r="AA149" i="15"/>
  <c r="AB149" i="15"/>
  <c r="Z150" i="15"/>
  <c r="AA150" i="15"/>
  <c r="AB150" i="15"/>
  <c r="Z151" i="15"/>
  <c r="AA151" i="15"/>
  <c r="AB151" i="15"/>
  <c r="Z152" i="15"/>
  <c r="AA152" i="15"/>
  <c r="AB152" i="15"/>
  <c r="Z153" i="15"/>
  <c r="AA153" i="15"/>
  <c r="AB153" i="15"/>
  <c r="Z154" i="15"/>
  <c r="AA154" i="15"/>
  <c r="AB154" i="15"/>
  <c r="Z155" i="15"/>
  <c r="AA155" i="15"/>
  <c r="AB155" i="15"/>
  <c r="Z156" i="15"/>
  <c r="AA156" i="15"/>
  <c r="AB156" i="15"/>
  <c r="Z157" i="15"/>
  <c r="AA157" i="15"/>
  <c r="AB157" i="15"/>
  <c r="Z158" i="15"/>
  <c r="AA158" i="15"/>
  <c r="AB158" i="15"/>
  <c r="Z159" i="15"/>
  <c r="AA159" i="15"/>
  <c r="AB159" i="15"/>
  <c r="Z160" i="15"/>
  <c r="AA160" i="15"/>
  <c r="AB160" i="15"/>
  <c r="Z161" i="15"/>
  <c r="AA161" i="15"/>
  <c r="AB161" i="15"/>
  <c r="Z162" i="15"/>
  <c r="AA162" i="15"/>
  <c r="AB162" i="15"/>
  <c r="Z163" i="15"/>
  <c r="AA163" i="15"/>
  <c r="AB163" i="15"/>
  <c r="Z164" i="15"/>
  <c r="AA164" i="15"/>
  <c r="AB164" i="15"/>
  <c r="Z165" i="15"/>
  <c r="AA165" i="15"/>
  <c r="AB165" i="15"/>
  <c r="Z166" i="15"/>
  <c r="AA166" i="15"/>
  <c r="AB166" i="15"/>
  <c r="Z167" i="15"/>
  <c r="AA167" i="15"/>
  <c r="AB167" i="15"/>
  <c r="Z168" i="15"/>
  <c r="AA168" i="15"/>
  <c r="AB168" i="15"/>
  <c r="Z169" i="15"/>
  <c r="AA169" i="15"/>
  <c r="AB169" i="15"/>
  <c r="Z170" i="15"/>
  <c r="AA170" i="15"/>
  <c r="AB170" i="15"/>
  <c r="Z171" i="15"/>
  <c r="AA171" i="15"/>
  <c r="AB171" i="15"/>
  <c r="Z172" i="15"/>
  <c r="AA172" i="15"/>
  <c r="AB172" i="15"/>
  <c r="Z173" i="15"/>
  <c r="AA173" i="15"/>
  <c r="AB173" i="15"/>
  <c r="Z174" i="15"/>
  <c r="AA174" i="15"/>
  <c r="AB174" i="15"/>
  <c r="Z175" i="15"/>
  <c r="AA175" i="15"/>
  <c r="AB175" i="15"/>
  <c r="Z176" i="15"/>
  <c r="AA176" i="15"/>
  <c r="AB176" i="15"/>
  <c r="Z177" i="15"/>
  <c r="AA177" i="15"/>
  <c r="AB177" i="15"/>
  <c r="Z178" i="15"/>
  <c r="AA178" i="15"/>
  <c r="AB178" i="15"/>
  <c r="Z179" i="15"/>
  <c r="AA179" i="15"/>
  <c r="AB179" i="15"/>
  <c r="Z180" i="15"/>
  <c r="AA180" i="15"/>
  <c r="AB180" i="15"/>
  <c r="Z181" i="15"/>
  <c r="AA181" i="15"/>
  <c r="AB181" i="15"/>
  <c r="Z182" i="15"/>
  <c r="AA182" i="15"/>
  <c r="AB182" i="15"/>
  <c r="Z183" i="15"/>
  <c r="AA183" i="15"/>
  <c r="AB183" i="15"/>
  <c r="Z184" i="15"/>
  <c r="AA184" i="15"/>
  <c r="AB184" i="15"/>
  <c r="Z185" i="15"/>
  <c r="AA185" i="15"/>
  <c r="AB185" i="15"/>
  <c r="Z186" i="15"/>
  <c r="AA186" i="15"/>
  <c r="AB186" i="15"/>
  <c r="Z187" i="15"/>
  <c r="AA187" i="15"/>
  <c r="AB187" i="15"/>
  <c r="Z188" i="15"/>
  <c r="AA188" i="15"/>
  <c r="AB188" i="15"/>
  <c r="Z189" i="15"/>
  <c r="AA189" i="15"/>
  <c r="AB189" i="15"/>
  <c r="Z190" i="15"/>
  <c r="AA190" i="15"/>
  <c r="AB190" i="15"/>
  <c r="Z191" i="15"/>
  <c r="AA191" i="15"/>
  <c r="AB191" i="15"/>
  <c r="Z192" i="15"/>
  <c r="AA192" i="15"/>
  <c r="AB192" i="15"/>
  <c r="Z193" i="15"/>
  <c r="AA193" i="15"/>
  <c r="AB193" i="15"/>
  <c r="Z194" i="15"/>
  <c r="AA194" i="15"/>
  <c r="AB194" i="15"/>
  <c r="Z195" i="15"/>
  <c r="AA195" i="15"/>
  <c r="AB195" i="15"/>
  <c r="Z196" i="15"/>
  <c r="AA196" i="15"/>
  <c r="AB196" i="15"/>
  <c r="Z197" i="15"/>
  <c r="AA197" i="15"/>
  <c r="AB197" i="15"/>
  <c r="Z198" i="15"/>
  <c r="AA198" i="15"/>
  <c r="AB198" i="15"/>
  <c r="Z199" i="15"/>
  <c r="AA199" i="15"/>
  <c r="AB199" i="15"/>
  <c r="Z200" i="15"/>
  <c r="AA200" i="15"/>
  <c r="AB200" i="15"/>
  <c r="Z201" i="15"/>
  <c r="AA201" i="15"/>
  <c r="AB201" i="15"/>
  <c r="Z202" i="15"/>
  <c r="AA202" i="15"/>
  <c r="AB202" i="15"/>
  <c r="Z203" i="15"/>
  <c r="AA203" i="15"/>
  <c r="AB203" i="15"/>
  <c r="Z204" i="15"/>
  <c r="AC204" i="15" s="1"/>
  <c r="H208" i="23" s="1"/>
  <c r="I208" i="23" s="1"/>
  <c r="J208" i="23" s="1"/>
  <c r="K208" i="23" s="1"/>
  <c r="L208" i="23" s="1"/>
  <c r="AA204" i="15"/>
  <c r="AB204" i="15"/>
  <c r="Z205" i="15"/>
  <c r="AA205" i="15"/>
  <c r="AB205" i="15"/>
  <c r="Z206" i="15"/>
  <c r="AA206" i="15"/>
  <c r="AB206" i="15"/>
  <c r="Z207" i="15"/>
  <c r="AA207" i="15"/>
  <c r="AB207" i="15"/>
  <c r="Z208" i="15"/>
  <c r="AC208" i="15" s="1"/>
  <c r="H212" i="23" s="1"/>
  <c r="I212" i="23" s="1"/>
  <c r="AA208" i="15"/>
  <c r="AB208" i="15"/>
  <c r="Z209" i="15"/>
  <c r="AA209" i="15"/>
  <c r="AB209" i="15"/>
  <c r="Z210" i="15"/>
  <c r="AA210" i="15"/>
  <c r="AB210" i="15"/>
  <c r="Z211" i="15"/>
  <c r="AA211" i="15"/>
  <c r="AB211" i="15"/>
  <c r="Z212" i="15"/>
  <c r="AC212" i="15" s="1"/>
  <c r="H216" i="23" s="1"/>
  <c r="I216" i="23" s="1"/>
  <c r="J216" i="23" s="1"/>
  <c r="K216" i="23" s="1"/>
  <c r="L216" i="23" s="1"/>
  <c r="AA212" i="15"/>
  <c r="AB212" i="15"/>
  <c r="Z213" i="15"/>
  <c r="AA213" i="15"/>
  <c r="AB213" i="15"/>
  <c r="Z214" i="15"/>
  <c r="AA214" i="15"/>
  <c r="AB214" i="15"/>
  <c r="Z215" i="15"/>
  <c r="AA215" i="15"/>
  <c r="AB215" i="15"/>
  <c r="Z216" i="15"/>
  <c r="AC216" i="15" s="1"/>
  <c r="H220" i="23" s="1"/>
  <c r="I220" i="23" s="1"/>
  <c r="J220" i="23" s="1"/>
  <c r="K220" i="23" s="1"/>
  <c r="L220" i="23" s="1"/>
  <c r="AA216" i="15"/>
  <c r="AB216" i="15"/>
  <c r="Z217" i="15"/>
  <c r="AA217" i="15"/>
  <c r="AB217" i="15"/>
  <c r="Z218" i="15"/>
  <c r="AA218" i="15"/>
  <c r="AB218" i="15"/>
  <c r="Z219" i="15"/>
  <c r="AA219" i="15"/>
  <c r="AB219" i="15"/>
  <c r="Z220" i="15"/>
  <c r="AC220" i="15" s="1"/>
  <c r="H224" i="23" s="1"/>
  <c r="I224" i="23" s="1"/>
  <c r="J224" i="23" s="1"/>
  <c r="K224" i="23" s="1"/>
  <c r="L224" i="23" s="1"/>
  <c r="AA220" i="15"/>
  <c r="AB220" i="15"/>
  <c r="Z221" i="15"/>
  <c r="AA221" i="15"/>
  <c r="AB221" i="15"/>
  <c r="Z222" i="15"/>
  <c r="AA222" i="15"/>
  <c r="AB222" i="15"/>
  <c r="Z223" i="15"/>
  <c r="AA223" i="15"/>
  <c r="AB223" i="15"/>
  <c r="Z224" i="15"/>
  <c r="AA224" i="15"/>
  <c r="AB224" i="15"/>
  <c r="Z225" i="15"/>
  <c r="AA225" i="15"/>
  <c r="AB225" i="15"/>
  <c r="Z226" i="15"/>
  <c r="AA226" i="15"/>
  <c r="AB226" i="15"/>
  <c r="Z227" i="15"/>
  <c r="AA227" i="15"/>
  <c r="AB227" i="15"/>
  <c r="Z228" i="15"/>
  <c r="AC228" i="15" s="1"/>
  <c r="H232" i="23" s="1"/>
  <c r="I232" i="23" s="1"/>
  <c r="AA228" i="15"/>
  <c r="AB228" i="15"/>
  <c r="Z229" i="15"/>
  <c r="AA229" i="15"/>
  <c r="AB229" i="15"/>
  <c r="Z230" i="15"/>
  <c r="AA230" i="15"/>
  <c r="AB230" i="15"/>
  <c r="Z231" i="15"/>
  <c r="AA231" i="15"/>
  <c r="AB231" i="15"/>
  <c r="Z232" i="15"/>
  <c r="AA232" i="15"/>
  <c r="AB232" i="15"/>
  <c r="V8" i="15"/>
  <c r="X232" i="15"/>
  <c r="W232" i="15"/>
  <c r="V232" i="15"/>
  <c r="X231" i="15"/>
  <c r="W231" i="15"/>
  <c r="V231" i="15"/>
  <c r="X230" i="15"/>
  <c r="W230" i="15"/>
  <c r="V230" i="15"/>
  <c r="X229" i="15"/>
  <c r="W229" i="15"/>
  <c r="V229" i="15"/>
  <c r="AF228" i="15"/>
  <c r="AE228" i="15"/>
  <c r="X228" i="15"/>
  <c r="W228" i="15"/>
  <c r="V228" i="15"/>
  <c r="X227" i="15"/>
  <c r="W227" i="15"/>
  <c r="V227" i="15"/>
  <c r="AF226" i="15"/>
  <c r="AE226" i="15"/>
  <c r="X226" i="15"/>
  <c r="W226" i="15"/>
  <c r="V226" i="15"/>
  <c r="AF225" i="15"/>
  <c r="AE225" i="15"/>
  <c r="X225" i="15"/>
  <c r="W225" i="15"/>
  <c r="V225" i="15"/>
  <c r="X224" i="15"/>
  <c r="W224" i="15"/>
  <c r="V224" i="15"/>
  <c r="X223" i="15"/>
  <c r="W223" i="15"/>
  <c r="V223" i="15"/>
  <c r="X222" i="15"/>
  <c r="W222" i="15"/>
  <c r="V222" i="15"/>
  <c r="AF221" i="15"/>
  <c r="AE221" i="15"/>
  <c r="X221" i="15"/>
  <c r="W221" i="15"/>
  <c r="V221" i="15"/>
  <c r="X220" i="15"/>
  <c r="W220" i="15"/>
  <c r="V220" i="15"/>
  <c r="AF219" i="15"/>
  <c r="AE219" i="15"/>
  <c r="X219" i="15"/>
  <c r="W219" i="15"/>
  <c r="V219" i="15"/>
  <c r="X218" i="15"/>
  <c r="W218" i="15"/>
  <c r="V218" i="15"/>
  <c r="X217" i="15"/>
  <c r="W217" i="15"/>
  <c r="V217" i="15"/>
  <c r="X216" i="15"/>
  <c r="W216" i="15"/>
  <c r="V216" i="15"/>
  <c r="AF214" i="15"/>
  <c r="AE214" i="15"/>
  <c r="X214" i="15"/>
  <c r="W214" i="15"/>
  <c r="V214" i="15"/>
  <c r="X213" i="15"/>
  <c r="W213" i="15"/>
  <c r="V213" i="15"/>
  <c r="X212" i="15"/>
  <c r="W212" i="15"/>
  <c r="V212" i="15"/>
  <c r="X211" i="15"/>
  <c r="W211" i="15"/>
  <c r="V211" i="15"/>
  <c r="AF210" i="15"/>
  <c r="AE210" i="15"/>
  <c r="X210" i="15"/>
  <c r="W210" i="15"/>
  <c r="V210" i="15"/>
  <c r="X209" i="15"/>
  <c r="W209" i="15"/>
  <c r="V209" i="15"/>
  <c r="AF208" i="15"/>
  <c r="AE208" i="15"/>
  <c r="X208" i="15"/>
  <c r="W208" i="15"/>
  <c r="V208" i="15"/>
  <c r="AF207" i="15"/>
  <c r="AE207" i="15"/>
  <c r="X207" i="15"/>
  <c r="W207" i="15"/>
  <c r="V207" i="15"/>
  <c r="X206" i="15"/>
  <c r="W206" i="15"/>
  <c r="V206" i="15"/>
  <c r="X205" i="15"/>
  <c r="W205" i="15"/>
  <c r="V205" i="15"/>
  <c r="X204" i="15"/>
  <c r="W204" i="15"/>
  <c r="V204" i="15"/>
  <c r="AF203" i="15"/>
  <c r="AE203" i="15"/>
  <c r="X203" i="15"/>
  <c r="W203" i="15"/>
  <c r="V203" i="15"/>
  <c r="X202" i="15"/>
  <c r="W202" i="15"/>
  <c r="V202" i="15"/>
  <c r="X201" i="15"/>
  <c r="W201" i="15"/>
  <c r="V201" i="15"/>
  <c r="X200" i="15"/>
  <c r="W200" i="15"/>
  <c r="V200" i="15"/>
  <c r="X199" i="15"/>
  <c r="W199" i="15"/>
  <c r="V199" i="15"/>
  <c r="X198" i="15"/>
  <c r="W198" i="15"/>
  <c r="V198" i="15"/>
  <c r="X197" i="15"/>
  <c r="W197" i="15"/>
  <c r="V197" i="15"/>
  <c r="X196" i="15"/>
  <c r="W196" i="15"/>
  <c r="V196" i="15"/>
  <c r="AF195" i="15"/>
  <c r="AE195" i="15"/>
  <c r="X195" i="15"/>
  <c r="W195" i="15"/>
  <c r="V195" i="15"/>
  <c r="X194" i="15"/>
  <c r="W194" i="15"/>
  <c r="V194" i="15"/>
  <c r="X193" i="15"/>
  <c r="W193" i="15"/>
  <c r="V193" i="15"/>
  <c r="X192" i="15"/>
  <c r="W192" i="15"/>
  <c r="V192" i="15"/>
  <c r="AF191" i="15"/>
  <c r="AE191" i="15"/>
  <c r="X191" i="15"/>
  <c r="W191" i="15"/>
  <c r="V191" i="15"/>
  <c r="AF190" i="15"/>
  <c r="AE190" i="15"/>
  <c r="X190" i="15"/>
  <c r="W190" i="15"/>
  <c r="V190" i="15"/>
  <c r="AF189" i="15"/>
  <c r="AE189" i="15"/>
  <c r="X189" i="15"/>
  <c r="W189" i="15"/>
  <c r="V189" i="15"/>
  <c r="X188" i="15"/>
  <c r="W188" i="15"/>
  <c r="V188" i="15"/>
  <c r="AF186" i="15"/>
  <c r="AE186" i="15"/>
  <c r="X186" i="15"/>
  <c r="W186" i="15"/>
  <c r="V186" i="15"/>
  <c r="X185" i="15"/>
  <c r="W185" i="15"/>
  <c r="V185" i="15"/>
  <c r="AF184" i="15"/>
  <c r="AE184" i="15"/>
  <c r="X184" i="15"/>
  <c r="W184" i="15"/>
  <c r="V184" i="15"/>
  <c r="X183" i="15"/>
  <c r="W183" i="15"/>
  <c r="V183" i="15"/>
  <c r="X182" i="15"/>
  <c r="W182" i="15"/>
  <c r="V182" i="15"/>
  <c r="X181" i="15"/>
  <c r="W181" i="15"/>
  <c r="V181" i="15"/>
  <c r="AF180" i="15"/>
  <c r="AE180" i="15"/>
  <c r="X180" i="15"/>
  <c r="W180" i="15"/>
  <c r="V180" i="15"/>
  <c r="AF179" i="15"/>
  <c r="AE179" i="15"/>
  <c r="X179" i="15"/>
  <c r="W179" i="15"/>
  <c r="V179" i="15"/>
  <c r="AF178" i="15"/>
  <c r="AE178" i="15"/>
  <c r="X178" i="15"/>
  <c r="W178" i="15"/>
  <c r="V178" i="15"/>
  <c r="X177" i="15"/>
  <c r="W177" i="15"/>
  <c r="V177" i="15"/>
  <c r="X176" i="15"/>
  <c r="W176" i="15"/>
  <c r="V176" i="15"/>
  <c r="AF175" i="15"/>
  <c r="AE175" i="15"/>
  <c r="X175" i="15"/>
  <c r="W175" i="15"/>
  <c r="V175" i="15"/>
  <c r="X174" i="15"/>
  <c r="W174" i="15"/>
  <c r="V174" i="15"/>
  <c r="X173" i="15"/>
  <c r="W173" i="15"/>
  <c r="V173" i="15"/>
  <c r="X172" i="15"/>
  <c r="W172" i="15"/>
  <c r="V172" i="15"/>
  <c r="AF171" i="15"/>
  <c r="AE171" i="15"/>
  <c r="X171" i="15"/>
  <c r="W171" i="15"/>
  <c r="V171" i="15"/>
  <c r="X170" i="15"/>
  <c r="W170" i="15"/>
  <c r="V170" i="15"/>
  <c r="X169" i="15"/>
  <c r="W169" i="15"/>
  <c r="V169" i="15"/>
  <c r="AF168" i="15"/>
  <c r="AE168" i="15"/>
  <c r="X168" i="15"/>
  <c r="W168" i="15"/>
  <c r="V168" i="15"/>
  <c r="X167" i="15"/>
  <c r="W167" i="15"/>
  <c r="V167" i="15"/>
  <c r="AF166" i="15"/>
  <c r="AE166" i="15"/>
  <c r="X166" i="15"/>
  <c r="W166" i="15"/>
  <c r="V166" i="15"/>
  <c r="X165" i="15"/>
  <c r="W165" i="15"/>
  <c r="V165" i="15"/>
  <c r="X164" i="15"/>
  <c r="W164" i="15"/>
  <c r="V164" i="15"/>
  <c r="X163" i="15"/>
  <c r="W163" i="15"/>
  <c r="V163" i="15"/>
  <c r="X162" i="15"/>
  <c r="W162" i="15"/>
  <c r="V162" i="15"/>
  <c r="AF161" i="15"/>
  <c r="AE161" i="15"/>
  <c r="X161" i="15"/>
  <c r="W161" i="15"/>
  <c r="V161" i="15"/>
  <c r="X160" i="15"/>
  <c r="W160" i="15"/>
  <c r="V160" i="15"/>
  <c r="X159" i="15"/>
  <c r="W159" i="15"/>
  <c r="V159" i="15"/>
  <c r="X158" i="15"/>
  <c r="W158" i="15"/>
  <c r="V158" i="15"/>
  <c r="X157" i="15"/>
  <c r="W157" i="15"/>
  <c r="V157" i="15"/>
  <c r="X156" i="15"/>
  <c r="W156" i="15"/>
  <c r="V156" i="15"/>
  <c r="X155" i="15"/>
  <c r="W155" i="15"/>
  <c r="V155" i="15"/>
  <c r="X154" i="15"/>
  <c r="W154" i="15"/>
  <c r="V154" i="15"/>
  <c r="AF153" i="15"/>
  <c r="AE153" i="15"/>
  <c r="X153" i="15"/>
  <c r="W153" i="15"/>
  <c r="V153" i="15"/>
  <c r="X152" i="15"/>
  <c r="W152" i="15"/>
  <c r="V152" i="15"/>
  <c r="X151" i="15"/>
  <c r="W151" i="15"/>
  <c r="V151" i="15"/>
  <c r="X150" i="15"/>
  <c r="W150" i="15"/>
  <c r="V150" i="15"/>
  <c r="X149" i="15"/>
  <c r="W149" i="15"/>
  <c r="V149" i="15"/>
  <c r="X148" i="15"/>
  <c r="W148" i="15"/>
  <c r="V148" i="15"/>
  <c r="X147" i="15"/>
  <c r="W147" i="15"/>
  <c r="V147" i="15"/>
  <c r="AF146" i="15"/>
  <c r="AE146" i="15"/>
  <c r="X146" i="15"/>
  <c r="W146" i="15"/>
  <c r="V146" i="15"/>
  <c r="X145" i="15"/>
  <c r="W145" i="15"/>
  <c r="V145" i="15"/>
  <c r="AF144" i="15"/>
  <c r="AE144" i="15"/>
  <c r="X144" i="15"/>
  <c r="W144" i="15"/>
  <c r="V144" i="15"/>
  <c r="AF143" i="15"/>
  <c r="AE143" i="15"/>
  <c r="X143" i="15"/>
  <c r="W143" i="15"/>
  <c r="V143" i="15"/>
  <c r="X142" i="15"/>
  <c r="W142" i="15"/>
  <c r="V142" i="15"/>
  <c r="X141" i="15"/>
  <c r="W141" i="15"/>
  <c r="V141" i="15"/>
  <c r="AF140" i="15"/>
  <c r="AE140" i="15"/>
  <c r="X140" i="15"/>
  <c r="W140" i="15"/>
  <c r="V140" i="15"/>
  <c r="X139" i="15"/>
  <c r="W139" i="15"/>
  <c r="V139" i="15"/>
  <c r="X138" i="15"/>
  <c r="W138" i="15"/>
  <c r="V138" i="15"/>
  <c r="X137" i="15"/>
  <c r="W137" i="15"/>
  <c r="V137" i="15"/>
  <c r="AF136" i="15"/>
  <c r="AE136" i="15"/>
  <c r="X136" i="15"/>
  <c r="W136" i="15"/>
  <c r="V136" i="15"/>
  <c r="X135" i="15"/>
  <c r="W135" i="15"/>
  <c r="V135" i="15"/>
  <c r="X134" i="15"/>
  <c r="W134" i="15"/>
  <c r="V134" i="15"/>
  <c r="AF133" i="15"/>
  <c r="AE133" i="15"/>
  <c r="X133" i="15"/>
  <c r="W133" i="15"/>
  <c r="V133" i="15"/>
  <c r="X132" i="15"/>
  <c r="W132" i="15"/>
  <c r="V132" i="15"/>
  <c r="AF131" i="15"/>
  <c r="AE131" i="15"/>
  <c r="X131" i="15"/>
  <c r="W131" i="15"/>
  <c r="V131" i="15"/>
  <c r="AF130" i="15"/>
  <c r="AE130" i="15"/>
  <c r="X130" i="15"/>
  <c r="W130" i="15"/>
  <c r="V130" i="15"/>
  <c r="AF129" i="15"/>
  <c r="AE129" i="15"/>
  <c r="X129" i="15"/>
  <c r="W129" i="15"/>
  <c r="V129" i="15"/>
  <c r="X128" i="15"/>
  <c r="W128" i="15"/>
  <c r="V128" i="15"/>
  <c r="X127" i="15"/>
  <c r="W127" i="15"/>
  <c r="V127" i="15"/>
  <c r="AF126" i="15"/>
  <c r="AE126" i="15"/>
  <c r="X126" i="15"/>
  <c r="W126" i="15"/>
  <c r="V126" i="15"/>
  <c r="AF125" i="15"/>
  <c r="AE125" i="15"/>
  <c r="X125" i="15"/>
  <c r="W125" i="15"/>
  <c r="V125" i="15"/>
  <c r="X124" i="15"/>
  <c r="W124" i="15"/>
  <c r="V124" i="15"/>
  <c r="X123" i="15"/>
  <c r="W123" i="15"/>
  <c r="V123" i="15"/>
  <c r="AF122" i="15"/>
  <c r="AE122" i="15"/>
  <c r="X122" i="15"/>
  <c r="W122" i="15"/>
  <c r="V122" i="15"/>
  <c r="AF121" i="15"/>
  <c r="AE121" i="15"/>
  <c r="X121" i="15"/>
  <c r="W121" i="15"/>
  <c r="V121" i="15"/>
  <c r="X120" i="15"/>
  <c r="W120" i="15"/>
  <c r="V120" i="15"/>
  <c r="AF119" i="15"/>
  <c r="AE119" i="15"/>
  <c r="X119" i="15"/>
  <c r="W119" i="15"/>
  <c r="V119" i="15"/>
  <c r="X118" i="15"/>
  <c r="W118" i="15"/>
  <c r="V118" i="15"/>
  <c r="X117" i="15"/>
  <c r="W117" i="15"/>
  <c r="V117" i="15"/>
  <c r="X116" i="15"/>
  <c r="W116" i="15"/>
  <c r="V116" i="15"/>
  <c r="X115" i="15"/>
  <c r="W115" i="15"/>
  <c r="V115" i="15"/>
  <c r="X114" i="15"/>
  <c r="W114" i="15"/>
  <c r="V114" i="15"/>
  <c r="AF113" i="15"/>
  <c r="AE113" i="15"/>
  <c r="X113" i="15"/>
  <c r="W113" i="15"/>
  <c r="V113" i="15"/>
  <c r="X112" i="15"/>
  <c r="W112" i="15"/>
  <c r="V112" i="15"/>
  <c r="AF111" i="15"/>
  <c r="AE111" i="15"/>
  <c r="X111" i="15"/>
  <c r="W111" i="15"/>
  <c r="V111" i="15"/>
  <c r="X110" i="15"/>
  <c r="W110" i="15"/>
  <c r="V110" i="15"/>
  <c r="X109" i="15"/>
  <c r="W109" i="15"/>
  <c r="V109" i="15"/>
  <c r="AF108" i="15"/>
  <c r="AE108" i="15"/>
  <c r="X108" i="15"/>
  <c r="W108" i="15"/>
  <c r="V108" i="15"/>
  <c r="X107" i="15"/>
  <c r="W107" i="15"/>
  <c r="V107" i="15"/>
  <c r="X106" i="15"/>
  <c r="W106" i="15"/>
  <c r="V106" i="15"/>
  <c r="X105" i="15"/>
  <c r="W105" i="15"/>
  <c r="V105" i="15"/>
  <c r="X104" i="15"/>
  <c r="W104" i="15"/>
  <c r="V104" i="15"/>
  <c r="X103" i="15"/>
  <c r="W103" i="15"/>
  <c r="V103" i="15"/>
  <c r="X102" i="15"/>
  <c r="W102" i="15"/>
  <c r="V102" i="15"/>
  <c r="X101" i="15"/>
  <c r="W101" i="15"/>
  <c r="V101" i="15"/>
  <c r="X100" i="15"/>
  <c r="W100" i="15"/>
  <c r="V100" i="15"/>
  <c r="AF99" i="15"/>
  <c r="AE99" i="15"/>
  <c r="X99" i="15"/>
  <c r="W99" i="15"/>
  <c r="V99" i="15"/>
  <c r="X98" i="15"/>
  <c r="W98" i="15"/>
  <c r="V98" i="15"/>
  <c r="AF97" i="15"/>
  <c r="AE97" i="15"/>
  <c r="X97" i="15"/>
  <c r="W97" i="15"/>
  <c r="V97" i="15"/>
  <c r="AF96" i="15"/>
  <c r="AE96" i="15"/>
  <c r="X96" i="15"/>
  <c r="W96" i="15"/>
  <c r="V96" i="15"/>
  <c r="AF95" i="15"/>
  <c r="AE95" i="15"/>
  <c r="X95" i="15"/>
  <c r="W95" i="15"/>
  <c r="V95" i="15"/>
  <c r="AF94" i="15"/>
  <c r="AE94" i="15"/>
  <c r="X94" i="15"/>
  <c r="W94" i="15"/>
  <c r="V94" i="15"/>
  <c r="AF93" i="15"/>
  <c r="AE93" i="15"/>
  <c r="X93" i="15"/>
  <c r="W93" i="15"/>
  <c r="V93" i="15"/>
  <c r="X92" i="15"/>
  <c r="W92" i="15"/>
  <c r="V92" i="15"/>
  <c r="X91" i="15"/>
  <c r="W91" i="15"/>
  <c r="V91" i="15"/>
  <c r="X90" i="15"/>
  <c r="W90" i="15"/>
  <c r="V90" i="15"/>
  <c r="X89" i="15"/>
  <c r="W89" i="15"/>
  <c r="V89" i="15"/>
  <c r="AF88" i="15"/>
  <c r="AE88" i="15"/>
  <c r="X88" i="15"/>
  <c r="W88" i="15"/>
  <c r="V88" i="15"/>
  <c r="X87" i="15"/>
  <c r="W87" i="15"/>
  <c r="V87" i="15"/>
  <c r="X86" i="15"/>
  <c r="W86" i="15"/>
  <c r="V86" i="15"/>
  <c r="X85" i="15"/>
  <c r="W85" i="15"/>
  <c r="V85" i="15"/>
  <c r="X84" i="15"/>
  <c r="W84" i="15"/>
  <c r="V84" i="15"/>
  <c r="AF83" i="15"/>
  <c r="AE83" i="15"/>
  <c r="X83" i="15"/>
  <c r="W83" i="15"/>
  <c r="V83" i="15"/>
  <c r="X82" i="15"/>
  <c r="W82" i="15"/>
  <c r="V82" i="15"/>
  <c r="X81" i="15"/>
  <c r="W81" i="15"/>
  <c r="V81" i="15"/>
  <c r="X80" i="15"/>
  <c r="W80" i="15"/>
  <c r="V80" i="15"/>
  <c r="X79" i="15"/>
  <c r="W79" i="15"/>
  <c r="V79" i="15"/>
  <c r="X78" i="15"/>
  <c r="W78" i="15"/>
  <c r="V78" i="15"/>
  <c r="X77" i="15"/>
  <c r="W77" i="15"/>
  <c r="V77" i="15"/>
  <c r="X76" i="15"/>
  <c r="W76" i="15"/>
  <c r="V76" i="15"/>
  <c r="X75" i="15"/>
  <c r="W75" i="15"/>
  <c r="V75" i="15"/>
  <c r="X74" i="15"/>
  <c r="W74" i="15"/>
  <c r="V74" i="15"/>
  <c r="X73" i="15"/>
  <c r="W73" i="15"/>
  <c r="V73" i="15"/>
  <c r="X72" i="15"/>
  <c r="W72" i="15"/>
  <c r="V72" i="15"/>
  <c r="AF71" i="15"/>
  <c r="AE71" i="15"/>
  <c r="X71" i="15"/>
  <c r="W71" i="15"/>
  <c r="V71" i="15"/>
  <c r="AF70" i="15"/>
  <c r="AE70" i="15"/>
  <c r="X70" i="15"/>
  <c r="W70" i="15"/>
  <c r="V70" i="15"/>
  <c r="X69" i="15"/>
  <c r="W69" i="15"/>
  <c r="V69" i="15"/>
  <c r="X68" i="15"/>
  <c r="W68" i="15"/>
  <c r="V68" i="15"/>
  <c r="AF67" i="15"/>
  <c r="AE67" i="15"/>
  <c r="X67" i="15"/>
  <c r="W67" i="15"/>
  <c r="V67" i="15"/>
  <c r="X66" i="15"/>
  <c r="W66" i="15"/>
  <c r="V66" i="15"/>
  <c r="AF65" i="15"/>
  <c r="AE65" i="15"/>
  <c r="X65" i="15"/>
  <c r="W65" i="15"/>
  <c r="V65" i="15"/>
  <c r="X64" i="15"/>
  <c r="W64" i="15"/>
  <c r="V64" i="15"/>
  <c r="X63" i="15"/>
  <c r="W63" i="15"/>
  <c r="V63" i="15"/>
  <c r="X62" i="15"/>
  <c r="W62" i="15"/>
  <c r="V62" i="15"/>
  <c r="X61" i="15"/>
  <c r="W61" i="15"/>
  <c r="V61" i="15"/>
  <c r="X60" i="15"/>
  <c r="W60" i="15"/>
  <c r="V60" i="15"/>
  <c r="AF59" i="15"/>
  <c r="AE59" i="15"/>
  <c r="X59" i="15"/>
  <c r="W59" i="15"/>
  <c r="V59" i="15"/>
  <c r="X58" i="15"/>
  <c r="W58" i="15"/>
  <c r="V58" i="15"/>
  <c r="X57" i="15"/>
  <c r="W57" i="15"/>
  <c r="V57" i="15"/>
  <c r="X56" i="15"/>
  <c r="W56" i="15"/>
  <c r="V56" i="15"/>
  <c r="X55" i="15"/>
  <c r="W55" i="15"/>
  <c r="V55" i="15"/>
  <c r="X54" i="15"/>
  <c r="W54" i="15"/>
  <c r="V54" i="15"/>
  <c r="X53" i="15"/>
  <c r="W53" i="15"/>
  <c r="V53" i="15"/>
  <c r="AF52" i="15"/>
  <c r="AE52" i="15"/>
  <c r="X52" i="15"/>
  <c r="W52" i="15"/>
  <c r="V52" i="15"/>
  <c r="AF51" i="15"/>
  <c r="AE51" i="15"/>
  <c r="X51" i="15"/>
  <c r="W51" i="15"/>
  <c r="V51" i="15"/>
  <c r="AF50" i="15"/>
  <c r="AE50" i="15"/>
  <c r="X50" i="15"/>
  <c r="W50" i="15"/>
  <c r="V50" i="15"/>
  <c r="X49" i="15"/>
  <c r="W49" i="15"/>
  <c r="V49" i="15"/>
  <c r="X48" i="15"/>
  <c r="W48" i="15"/>
  <c r="V48" i="15"/>
  <c r="X47" i="15"/>
  <c r="W47" i="15"/>
  <c r="V47" i="15"/>
  <c r="X46" i="15"/>
  <c r="W46" i="15"/>
  <c r="V46" i="15"/>
  <c r="AF45" i="15"/>
  <c r="AE45" i="15"/>
  <c r="X45" i="15"/>
  <c r="W45" i="15"/>
  <c r="V45" i="15"/>
  <c r="AF44" i="15"/>
  <c r="AE44" i="15"/>
  <c r="X44" i="15"/>
  <c r="W44" i="15"/>
  <c r="V44" i="15"/>
  <c r="X43" i="15"/>
  <c r="W43" i="15"/>
  <c r="V43" i="15"/>
  <c r="X42" i="15"/>
  <c r="W42" i="15"/>
  <c r="V42" i="15"/>
  <c r="X41" i="15"/>
  <c r="W41" i="15"/>
  <c r="V41" i="15"/>
  <c r="AF40" i="15"/>
  <c r="AE40" i="15"/>
  <c r="X40" i="15"/>
  <c r="W40" i="15"/>
  <c r="V40" i="15"/>
  <c r="X39" i="15"/>
  <c r="W39" i="15"/>
  <c r="V39" i="15"/>
  <c r="AF38" i="15"/>
  <c r="AE38" i="15"/>
  <c r="X38" i="15"/>
  <c r="W38" i="15"/>
  <c r="V38" i="15"/>
  <c r="X37" i="15"/>
  <c r="W37" i="15"/>
  <c r="V37" i="15"/>
  <c r="X36" i="15"/>
  <c r="W36" i="15"/>
  <c r="V36" i="15"/>
  <c r="X35" i="15"/>
  <c r="W35" i="15"/>
  <c r="V35" i="15"/>
  <c r="X34" i="15"/>
  <c r="W34" i="15"/>
  <c r="V34" i="15"/>
  <c r="AF33" i="15"/>
  <c r="AE33" i="15"/>
  <c r="X33" i="15"/>
  <c r="W33" i="15"/>
  <c r="V33" i="15"/>
  <c r="X32" i="15"/>
  <c r="W32" i="15"/>
  <c r="V32" i="15"/>
  <c r="AF31" i="15"/>
  <c r="AE31" i="15"/>
  <c r="X31" i="15"/>
  <c r="W31" i="15"/>
  <c r="V31" i="15"/>
  <c r="X30" i="15"/>
  <c r="W30" i="15"/>
  <c r="V30" i="15"/>
  <c r="X29" i="15"/>
  <c r="W29" i="15"/>
  <c r="V29" i="15"/>
  <c r="X28" i="15"/>
  <c r="W28" i="15"/>
  <c r="V28" i="15"/>
  <c r="X27" i="15"/>
  <c r="W27" i="15"/>
  <c r="V27" i="15"/>
  <c r="AF26" i="15"/>
  <c r="AE26" i="15"/>
  <c r="X26" i="15"/>
  <c r="W26" i="15"/>
  <c r="V26" i="15"/>
  <c r="AF25" i="15"/>
  <c r="AE25" i="15"/>
  <c r="X25" i="15"/>
  <c r="W25" i="15"/>
  <c r="V25" i="15"/>
  <c r="AF24" i="15"/>
  <c r="AE24" i="15"/>
  <c r="X24" i="15"/>
  <c r="W24" i="15"/>
  <c r="V24" i="15"/>
  <c r="X23" i="15"/>
  <c r="W23" i="15"/>
  <c r="V23" i="15"/>
  <c r="AF22" i="15"/>
  <c r="AE22" i="15"/>
  <c r="X22" i="15"/>
  <c r="W22" i="15"/>
  <c r="V22" i="15"/>
  <c r="X21" i="15"/>
  <c r="W21" i="15"/>
  <c r="V21" i="15"/>
  <c r="X20" i="15"/>
  <c r="W20" i="15"/>
  <c r="V20" i="15"/>
  <c r="X19" i="15"/>
  <c r="W19" i="15"/>
  <c r="V19" i="15"/>
  <c r="AF18" i="15"/>
  <c r="AG18" i="15" s="1"/>
  <c r="AE18" i="15"/>
  <c r="X18" i="15"/>
  <c r="W18" i="15"/>
  <c r="V18" i="15"/>
  <c r="X17" i="15"/>
  <c r="W17" i="15"/>
  <c r="V17" i="15"/>
  <c r="X16" i="15"/>
  <c r="W16" i="15"/>
  <c r="V16" i="15"/>
  <c r="X15" i="15"/>
  <c r="W15" i="15"/>
  <c r="V15" i="15"/>
  <c r="X14" i="15"/>
  <c r="W14" i="15"/>
  <c r="V14" i="15"/>
  <c r="AF13" i="15"/>
  <c r="AE13" i="15"/>
  <c r="X13" i="15"/>
  <c r="W13" i="15"/>
  <c r="V13" i="15"/>
  <c r="X12" i="15"/>
  <c r="W12" i="15"/>
  <c r="V12" i="15"/>
  <c r="X11" i="15"/>
  <c r="W11" i="15"/>
  <c r="V11" i="15"/>
  <c r="X10" i="15"/>
  <c r="W10" i="15"/>
  <c r="V10" i="15"/>
  <c r="AF9" i="15"/>
  <c r="AE9" i="15"/>
  <c r="X9" i="15"/>
  <c r="W9" i="15"/>
  <c r="V9" i="15"/>
  <c r="AF8" i="15"/>
  <c r="AE8" i="15"/>
  <c r="AD8" i="15"/>
  <c r="AB8" i="15"/>
  <c r="AA8" i="15"/>
  <c r="Z8" i="15"/>
  <c r="X8" i="15"/>
  <c r="W8" i="15"/>
  <c r="AD228" i="16"/>
  <c r="AC228" i="16"/>
  <c r="AE228" i="16" s="1"/>
  <c r="AB228" i="16"/>
  <c r="AD226" i="16"/>
  <c r="AC226" i="16"/>
  <c r="AE226" i="16" s="1"/>
  <c r="AB226" i="16"/>
  <c r="AD225" i="16"/>
  <c r="AC225" i="16"/>
  <c r="AB225" i="16"/>
  <c r="AD221" i="16"/>
  <c r="AC221" i="16"/>
  <c r="AB221" i="16"/>
  <c r="AD219" i="16"/>
  <c r="AC219" i="16"/>
  <c r="AB219" i="16"/>
  <c r="AD214" i="16"/>
  <c r="AC214" i="16"/>
  <c r="AB214" i="16"/>
  <c r="AD210" i="16"/>
  <c r="AC210" i="16"/>
  <c r="AB210" i="16"/>
  <c r="AD208" i="16"/>
  <c r="AC208" i="16"/>
  <c r="AB208" i="16"/>
  <c r="AD207" i="16"/>
  <c r="AC207" i="16"/>
  <c r="AE207" i="16" s="1"/>
  <c r="AB207" i="16"/>
  <c r="AD203" i="16"/>
  <c r="AC203" i="16"/>
  <c r="AE203" i="16" s="1"/>
  <c r="AB203" i="16"/>
  <c r="AD195" i="16"/>
  <c r="AC195" i="16"/>
  <c r="AB195" i="16"/>
  <c r="AD191" i="16"/>
  <c r="AC191" i="16"/>
  <c r="AD190" i="16"/>
  <c r="AC190" i="16"/>
  <c r="AE190" i="16" s="1"/>
  <c r="AB190" i="16"/>
  <c r="AD189" i="16"/>
  <c r="AC189" i="16"/>
  <c r="AB189" i="16"/>
  <c r="AD186" i="16"/>
  <c r="AC186" i="16"/>
  <c r="AB186" i="16"/>
  <c r="AD184" i="16"/>
  <c r="AC184" i="16"/>
  <c r="AB184" i="16"/>
  <c r="AD180" i="16"/>
  <c r="AC180" i="16"/>
  <c r="AE180" i="16" s="1"/>
  <c r="AB180" i="16"/>
  <c r="AD179" i="16"/>
  <c r="AE179" i="16" s="1"/>
  <c r="AC179" i="16"/>
  <c r="AB179" i="16"/>
  <c r="AD178" i="16"/>
  <c r="AC178" i="16"/>
  <c r="AB178" i="16"/>
  <c r="AD175" i="16"/>
  <c r="AC175" i="16"/>
  <c r="AE175" i="16" s="1"/>
  <c r="AB175" i="16"/>
  <c r="AD171" i="16"/>
  <c r="AC171" i="16"/>
  <c r="AE171" i="16" s="1"/>
  <c r="AB171" i="16"/>
  <c r="AD168" i="16"/>
  <c r="AC168" i="16"/>
  <c r="AB168" i="16"/>
  <c r="AD166" i="16"/>
  <c r="AC166" i="16"/>
  <c r="AB166" i="16"/>
  <c r="AD161" i="16"/>
  <c r="AC161" i="16"/>
  <c r="AE161" i="16" s="1"/>
  <c r="AB161" i="16"/>
  <c r="AD153" i="16"/>
  <c r="AC153" i="16"/>
  <c r="AE153" i="16" s="1"/>
  <c r="AB153" i="16"/>
  <c r="AD146" i="16"/>
  <c r="AC146" i="16"/>
  <c r="AB146" i="16"/>
  <c r="AD144" i="16"/>
  <c r="AC144" i="16"/>
  <c r="AB144" i="16"/>
  <c r="AD143" i="16"/>
  <c r="AE143" i="16" s="1"/>
  <c r="AC143" i="16"/>
  <c r="AD140" i="16"/>
  <c r="AC140" i="16"/>
  <c r="AB140" i="16"/>
  <c r="AD136" i="16"/>
  <c r="AC136" i="16"/>
  <c r="AB136" i="16"/>
  <c r="AD133" i="16"/>
  <c r="AC133" i="16"/>
  <c r="AE133" i="16" s="1"/>
  <c r="AB133" i="16"/>
  <c r="AD131" i="16"/>
  <c r="AC131" i="16"/>
  <c r="AE131" i="16" s="1"/>
  <c r="AD130" i="16"/>
  <c r="AC130" i="16"/>
  <c r="AB130" i="16"/>
  <c r="AD129" i="16"/>
  <c r="AC129" i="16"/>
  <c r="AE129" i="16" s="1"/>
  <c r="AB129" i="16"/>
  <c r="AD126" i="16"/>
  <c r="AC126" i="16"/>
  <c r="AE126" i="16" s="1"/>
  <c r="AB126" i="16"/>
  <c r="AD125" i="16"/>
  <c r="AC125" i="16"/>
  <c r="AB125" i="16"/>
  <c r="AD122" i="16"/>
  <c r="AC122" i="16"/>
  <c r="AB122" i="16"/>
  <c r="AD121" i="16"/>
  <c r="AC121" i="16"/>
  <c r="AE121" i="16" s="1"/>
  <c r="AB121" i="16"/>
  <c r="AD119" i="16"/>
  <c r="AC119" i="16"/>
  <c r="AE119" i="16" s="1"/>
  <c r="AB119" i="16"/>
  <c r="AD113" i="16"/>
  <c r="AC113" i="16"/>
  <c r="AB113" i="16"/>
  <c r="AD111" i="16"/>
  <c r="AC111" i="16"/>
  <c r="AB111" i="16"/>
  <c r="AD108" i="16"/>
  <c r="AC108" i="16"/>
  <c r="AE108" i="16" s="1"/>
  <c r="AB108" i="16"/>
  <c r="AD99" i="16"/>
  <c r="AC99" i="16"/>
  <c r="AE99" i="16" s="1"/>
  <c r="AB99" i="16"/>
  <c r="AD97" i="16"/>
  <c r="AC97" i="16"/>
  <c r="AB97" i="16"/>
  <c r="AD96" i="16"/>
  <c r="AC96" i="16"/>
  <c r="AB96" i="16"/>
  <c r="AD95" i="16"/>
  <c r="AC95" i="16"/>
  <c r="AE95" i="16" s="1"/>
  <c r="AB95" i="16"/>
  <c r="AD94" i="16"/>
  <c r="AC94" i="16"/>
  <c r="AE94" i="16" s="1"/>
  <c r="AB94" i="16"/>
  <c r="AD93" i="16"/>
  <c r="AC93" i="16"/>
  <c r="AB93" i="16"/>
  <c r="AD88" i="16"/>
  <c r="AC88" i="16"/>
  <c r="AB88" i="16"/>
  <c r="AD83" i="16"/>
  <c r="AC83" i="16"/>
  <c r="AE83" i="16" s="1"/>
  <c r="AB83" i="16"/>
  <c r="AD71" i="16"/>
  <c r="AC71" i="16"/>
  <c r="AB71" i="16"/>
  <c r="AD70" i="16"/>
  <c r="AC70" i="16"/>
  <c r="AB70" i="16"/>
  <c r="AD67" i="16"/>
  <c r="AC67" i="16"/>
  <c r="AB67" i="16"/>
  <c r="AD65" i="16"/>
  <c r="AC65" i="16"/>
  <c r="AB65" i="16"/>
  <c r="AD59" i="16"/>
  <c r="AC59" i="16"/>
  <c r="AE59" i="16" s="1"/>
  <c r="AB59" i="16"/>
  <c r="AD52" i="16"/>
  <c r="AC52" i="16"/>
  <c r="AB52" i="16"/>
  <c r="AD51" i="16"/>
  <c r="AC51" i="16"/>
  <c r="AB51" i="16"/>
  <c r="AD50" i="16"/>
  <c r="AC50" i="16"/>
  <c r="AE50" i="16" s="1"/>
  <c r="AB50" i="16"/>
  <c r="AD45" i="16"/>
  <c r="AC45" i="16"/>
  <c r="AE45" i="16" s="1"/>
  <c r="AB45" i="16"/>
  <c r="AD44" i="16"/>
  <c r="AC44" i="16"/>
  <c r="AB44" i="16"/>
  <c r="AD40" i="16"/>
  <c r="AC40" i="16"/>
  <c r="AB40" i="16"/>
  <c r="AD38" i="16"/>
  <c r="AC38" i="16"/>
  <c r="AE38" i="16" s="1"/>
  <c r="AB38" i="16"/>
  <c r="AD33" i="16"/>
  <c r="AC33" i="16"/>
  <c r="AB33" i="16"/>
  <c r="AD31" i="16"/>
  <c r="AC31" i="16"/>
  <c r="AB31" i="16"/>
  <c r="AD26" i="16"/>
  <c r="AC26" i="16"/>
  <c r="AB26" i="16"/>
  <c r="AD25" i="16"/>
  <c r="AC25" i="16"/>
  <c r="AE25" i="16" s="1"/>
  <c r="AB25" i="16"/>
  <c r="AD24" i="16"/>
  <c r="AC24" i="16"/>
  <c r="AE24" i="16" s="1"/>
  <c r="AB24" i="16"/>
  <c r="AD22" i="16"/>
  <c r="AC22" i="16"/>
  <c r="AB22" i="16"/>
  <c r="AD18" i="16"/>
  <c r="AC18" i="16"/>
  <c r="AB18" i="16"/>
  <c r="AD13" i="16"/>
  <c r="AE13" i="16" s="1"/>
  <c r="AC13" i="16"/>
  <c r="AD9" i="16"/>
  <c r="AC9" i="16"/>
  <c r="AB9" i="16"/>
  <c r="AD8" i="16"/>
  <c r="AC8" i="16"/>
  <c r="AB8" i="16"/>
  <c r="X9" i="16"/>
  <c r="Y9" i="16"/>
  <c r="Z9" i="16"/>
  <c r="X13" i="16"/>
  <c r="Y13" i="16"/>
  <c r="Z13" i="16"/>
  <c r="AA13" i="16" s="1"/>
  <c r="X18" i="16"/>
  <c r="Y18" i="16"/>
  <c r="Z18" i="16"/>
  <c r="AA18" i="16" s="1"/>
  <c r="X22" i="16"/>
  <c r="Y22" i="16"/>
  <c r="Z22" i="16"/>
  <c r="X24" i="16"/>
  <c r="Y24" i="16"/>
  <c r="Z24" i="16"/>
  <c r="X25" i="16"/>
  <c r="Y25" i="16"/>
  <c r="Z25" i="16"/>
  <c r="X26" i="16"/>
  <c r="Y26" i="16"/>
  <c r="Z26" i="16"/>
  <c r="X31" i="16"/>
  <c r="Y31" i="16"/>
  <c r="Z31" i="16"/>
  <c r="X33" i="16"/>
  <c r="Y33" i="16"/>
  <c r="Z33" i="16"/>
  <c r="X38" i="16"/>
  <c r="Y38" i="16"/>
  <c r="Z38" i="16"/>
  <c r="X40" i="16"/>
  <c r="Y40" i="16"/>
  <c r="Z40" i="16"/>
  <c r="X44" i="16"/>
  <c r="Y44" i="16"/>
  <c r="Z44" i="16"/>
  <c r="X45" i="16"/>
  <c r="Y45" i="16"/>
  <c r="Z45" i="16"/>
  <c r="X50" i="16"/>
  <c r="Y50" i="16"/>
  <c r="Z50" i="16"/>
  <c r="X51" i="16"/>
  <c r="Y51" i="16"/>
  <c r="Z51" i="16"/>
  <c r="X52" i="16"/>
  <c r="Y52" i="16"/>
  <c r="Z52" i="16"/>
  <c r="X59" i="16"/>
  <c r="Y59" i="16"/>
  <c r="Z59" i="16"/>
  <c r="X65" i="16"/>
  <c r="Y65" i="16"/>
  <c r="Z65" i="16"/>
  <c r="X67" i="16"/>
  <c r="Y67" i="16"/>
  <c r="Z67" i="16"/>
  <c r="X70" i="16"/>
  <c r="Y70" i="16"/>
  <c r="Z70" i="16"/>
  <c r="X71" i="16"/>
  <c r="Y71" i="16"/>
  <c r="Z71" i="16"/>
  <c r="X83" i="16"/>
  <c r="Y83" i="16"/>
  <c r="Z83" i="16"/>
  <c r="X88" i="16"/>
  <c r="Y88" i="16"/>
  <c r="Z88" i="16"/>
  <c r="X93" i="16"/>
  <c r="Y93" i="16"/>
  <c r="Z93" i="16"/>
  <c r="X94" i="16"/>
  <c r="Y94" i="16"/>
  <c r="Z94" i="16"/>
  <c r="X95" i="16"/>
  <c r="Y95" i="16"/>
  <c r="Z95" i="16"/>
  <c r="X96" i="16"/>
  <c r="Y96" i="16"/>
  <c r="Z96" i="16"/>
  <c r="X97" i="16"/>
  <c r="Y97" i="16"/>
  <c r="Z97" i="16"/>
  <c r="X99" i="16"/>
  <c r="Y99" i="16"/>
  <c r="Z99" i="16"/>
  <c r="X108" i="16"/>
  <c r="Y108" i="16"/>
  <c r="Z108" i="16"/>
  <c r="X111" i="16"/>
  <c r="Y111" i="16"/>
  <c r="Z111" i="16"/>
  <c r="X113" i="16"/>
  <c r="Y113" i="16"/>
  <c r="Z113" i="16"/>
  <c r="X119" i="16"/>
  <c r="Y119" i="16"/>
  <c r="Z119" i="16"/>
  <c r="X121" i="16"/>
  <c r="Y121" i="16"/>
  <c r="Z121" i="16"/>
  <c r="X122" i="16"/>
  <c r="Y122" i="16"/>
  <c r="Z122" i="16"/>
  <c r="X125" i="16"/>
  <c r="Y125" i="16"/>
  <c r="Z125" i="16"/>
  <c r="X126" i="16"/>
  <c r="Y126" i="16"/>
  <c r="Z126" i="16"/>
  <c r="X129" i="16"/>
  <c r="Y129" i="16"/>
  <c r="Z129" i="16"/>
  <c r="X130" i="16"/>
  <c r="Y130" i="16"/>
  <c r="Z130" i="16"/>
  <c r="X131" i="16"/>
  <c r="Y131" i="16"/>
  <c r="Z131" i="16"/>
  <c r="X133" i="16"/>
  <c r="Y133" i="16"/>
  <c r="Z133" i="16"/>
  <c r="X136" i="16"/>
  <c r="Y136" i="16"/>
  <c r="Z136" i="16"/>
  <c r="X139" i="16"/>
  <c r="Y139" i="16"/>
  <c r="Z139" i="16"/>
  <c r="X140" i="16"/>
  <c r="Y140" i="16"/>
  <c r="Z140" i="16"/>
  <c r="X143" i="16"/>
  <c r="Y143" i="16"/>
  <c r="Z143" i="16"/>
  <c r="X144" i="16"/>
  <c r="Y144" i="16"/>
  <c r="Z144" i="16"/>
  <c r="X146" i="16"/>
  <c r="Y146" i="16"/>
  <c r="Z146" i="16"/>
  <c r="X153" i="16"/>
  <c r="Y153" i="16"/>
  <c r="Z153" i="16"/>
  <c r="X161" i="16"/>
  <c r="Y161" i="16"/>
  <c r="Z161" i="16"/>
  <c r="X166" i="16"/>
  <c r="Y166" i="16"/>
  <c r="Z166" i="16"/>
  <c r="X168" i="16"/>
  <c r="Y168" i="16"/>
  <c r="Z168" i="16"/>
  <c r="X171" i="16"/>
  <c r="Y171" i="16"/>
  <c r="Z171" i="16"/>
  <c r="X175" i="16"/>
  <c r="Y175" i="16"/>
  <c r="Z175" i="16"/>
  <c r="X178" i="16"/>
  <c r="Y178" i="16"/>
  <c r="Z178" i="16"/>
  <c r="X179" i="16"/>
  <c r="Y179" i="16"/>
  <c r="Z179" i="16"/>
  <c r="X180" i="16"/>
  <c r="Y180" i="16"/>
  <c r="Z180" i="16"/>
  <c r="X184" i="16"/>
  <c r="Y184" i="16"/>
  <c r="Z184" i="16"/>
  <c r="X186" i="16"/>
  <c r="Y186" i="16"/>
  <c r="Z186" i="16"/>
  <c r="X189" i="16"/>
  <c r="Y189" i="16"/>
  <c r="Z189" i="16"/>
  <c r="X190" i="16"/>
  <c r="Y190" i="16"/>
  <c r="Z190" i="16"/>
  <c r="X191" i="16"/>
  <c r="Y191" i="16"/>
  <c r="Z191" i="16"/>
  <c r="X195" i="16"/>
  <c r="Y195" i="16"/>
  <c r="Z195" i="16"/>
  <c r="X203" i="16"/>
  <c r="Y203" i="16"/>
  <c r="Z203" i="16"/>
  <c r="X207" i="16"/>
  <c r="Y207" i="16"/>
  <c r="Z207" i="16"/>
  <c r="X208" i="16"/>
  <c r="Y208" i="16"/>
  <c r="Z208" i="16"/>
  <c r="X210" i="16"/>
  <c r="Y210" i="16"/>
  <c r="Z210" i="16"/>
  <c r="X214" i="16"/>
  <c r="Y214" i="16"/>
  <c r="Z214" i="16"/>
  <c r="X219" i="16"/>
  <c r="Y219" i="16"/>
  <c r="Z219" i="16"/>
  <c r="X221" i="16"/>
  <c r="Y221" i="16"/>
  <c r="Z221" i="16"/>
  <c r="X225" i="16"/>
  <c r="Y225" i="16"/>
  <c r="Z225" i="16"/>
  <c r="X226" i="16"/>
  <c r="Y226" i="16"/>
  <c r="Z226" i="16"/>
  <c r="X228" i="16"/>
  <c r="Y228" i="16"/>
  <c r="Z228" i="16"/>
  <c r="Y8" i="16"/>
  <c r="Z8" i="16"/>
  <c r="X8" i="16"/>
  <c r="T8" i="16"/>
  <c r="U8" i="16"/>
  <c r="V8" i="16"/>
  <c r="T9" i="16"/>
  <c r="U9" i="16"/>
  <c r="V9" i="16"/>
  <c r="T10" i="16"/>
  <c r="U10" i="16"/>
  <c r="V10" i="16"/>
  <c r="T11" i="16"/>
  <c r="U11" i="16"/>
  <c r="V11" i="16"/>
  <c r="T12" i="16"/>
  <c r="U12" i="16"/>
  <c r="V12" i="16"/>
  <c r="T13" i="16"/>
  <c r="U13" i="16"/>
  <c r="V13" i="16"/>
  <c r="T14" i="16"/>
  <c r="U14" i="16"/>
  <c r="V14" i="16"/>
  <c r="T15" i="16"/>
  <c r="U15" i="16"/>
  <c r="V15" i="16"/>
  <c r="T16" i="16"/>
  <c r="U16" i="16"/>
  <c r="V16" i="16"/>
  <c r="T17" i="16"/>
  <c r="U17" i="16"/>
  <c r="V17" i="16"/>
  <c r="T18" i="16"/>
  <c r="U18" i="16"/>
  <c r="V18" i="16"/>
  <c r="T19" i="16"/>
  <c r="U19" i="16"/>
  <c r="V19" i="16"/>
  <c r="T20" i="16"/>
  <c r="U20" i="16"/>
  <c r="V20" i="16"/>
  <c r="T21" i="16"/>
  <c r="U21" i="16"/>
  <c r="V21" i="16"/>
  <c r="T22" i="16"/>
  <c r="U22" i="16"/>
  <c r="V22" i="16"/>
  <c r="T23" i="16"/>
  <c r="U23" i="16"/>
  <c r="V23" i="16"/>
  <c r="T24" i="16"/>
  <c r="U24" i="16"/>
  <c r="V24" i="16"/>
  <c r="T25" i="16"/>
  <c r="U25" i="16"/>
  <c r="V25" i="16"/>
  <c r="T26" i="16"/>
  <c r="U26" i="16"/>
  <c r="V26" i="16"/>
  <c r="T27" i="16"/>
  <c r="U27" i="16"/>
  <c r="V27" i="16"/>
  <c r="T28" i="16"/>
  <c r="U28" i="16"/>
  <c r="V28" i="16"/>
  <c r="T29" i="16"/>
  <c r="U29" i="16"/>
  <c r="V29" i="16"/>
  <c r="T30" i="16"/>
  <c r="U30" i="16"/>
  <c r="V30" i="16"/>
  <c r="T31" i="16"/>
  <c r="U31" i="16"/>
  <c r="V31" i="16"/>
  <c r="T32" i="16"/>
  <c r="U32" i="16"/>
  <c r="V32" i="16"/>
  <c r="T33" i="16"/>
  <c r="U33" i="16"/>
  <c r="V33" i="16"/>
  <c r="T34" i="16"/>
  <c r="U34" i="16"/>
  <c r="V34" i="16"/>
  <c r="T35" i="16"/>
  <c r="U35" i="16"/>
  <c r="V35" i="16"/>
  <c r="T36" i="16"/>
  <c r="U36" i="16"/>
  <c r="V36" i="16"/>
  <c r="T37" i="16"/>
  <c r="U37" i="16"/>
  <c r="V37" i="16"/>
  <c r="T38" i="16"/>
  <c r="U38" i="16"/>
  <c r="V38" i="16"/>
  <c r="T39" i="16"/>
  <c r="U39" i="16"/>
  <c r="V39" i="16"/>
  <c r="T40" i="16"/>
  <c r="U40" i="16"/>
  <c r="V40" i="16"/>
  <c r="T41" i="16"/>
  <c r="U41" i="16"/>
  <c r="V41" i="16"/>
  <c r="T42" i="16"/>
  <c r="U42" i="16"/>
  <c r="V42" i="16"/>
  <c r="T43" i="16"/>
  <c r="U43" i="16"/>
  <c r="V43" i="16"/>
  <c r="T44" i="16"/>
  <c r="U44" i="16"/>
  <c r="V44" i="16"/>
  <c r="T45" i="16"/>
  <c r="U45" i="16"/>
  <c r="V45" i="16"/>
  <c r="T46" i="16"/>
  <c r="U46" i="16"/>
  <c r="V46" i="16"/>
  <c r="T47" i="16"/>
  <c r="U47" i="16"/>
  <c r="V47" i="16"/>
  <c r="T48" i="16"/>
  <c r="U48" i="16"/>
  <c r="V48" i="16"/>
  <c r="T49" i="16"/>
  <c r="U49" i="16"/>
  <c r="V49" i="16"/>
  <c r="T50" i="16"/>
  <c r="U50" i="16"/>
  <c r="V50" i="16"/>
  <c r="T51" i="16"/>
  <c r="U51" i="16"/>
  <c r="V51" i="16"/>
  <c r="T52" i="16"/>
  <c r="U52" i="16"/>
  <c r="V52" i="16"/>
  <c r="T53" i="16"/>
  <c r="U53" i="16"/>
  <c r="V53" i="16"/>
  <c r="T54" i="16"/>
  <c r="U54" i="16"/>
  <c r="V54" i="16"/>
  <c r="T55" i="16"/>
  <c r="U55" i="16"/>
  <c r="V55" i="16"/>
  <c r="T56" i="16"/>
  <c r="U56" i="16"/>
  <c r="V56" i="16"/>
  <c r="T57" i="16"/>
  <c r="U57" i="16"/>
  <c r="V57" i="16"/>
  <c r="T58" i="16"/>
  <c r="U58" i="16"/>
  <c r="V58" i="16"/>
  <c r="T59" i="16"/>
  <c r="U59" i="16"/>
  <c r="V59" i="16"/>
  <c r="T60" i="16"/>
  <c r="U60" i="16"/>
  <c r="V60" i="16"/>
  <c r="T61" i="16"/>
  <c r="U61" i="16"/>
  <c r="V61" i="16"/>
  <c r="T62" i="16"/>
  <c r="U62" i="16"/>
  <c r="V62" i="16"/>
  <c r="T63" i="16"/>
  <c r="U63" i="16"/>
  <c r="V63" i="16"/>
  <c r="T64" i="16"/>
  <c r="U64" i="16"/>
  <c r="V64" i="16"/>
  <c r="T65" i="16"/>
  <c r="U65" i="16"/>
  <c r="V65" i="16"/>
  <c r="T66" i="16"/>
  <c r="U66" i="16"/>
  <c r="V66" i="16"/>
  <c r="T67" i="16"/>
  <c r="U67" i="16"/>
  <c r="V67" i="16"/>
  <c r="T68" i="16"/>
  <c r="U68" i="16"/>
  <c r="V68" i="16"/>
  <c r="T69" i="16"/>
  <c r="U69" i="16"/>
  <c r="V69" i="16"/>
  <c r="T70" i="16"/>
  <c r="U70" i="16"/>
  <c r="V70" i="16"/>
  <c r="T71" i="16"/>
  <c r="U71" i="16"/>
  <c r="V71" i="16"/>
  <c r="T72" i="16"/>
  <c r="U72" i="16"/>
  <c r="V72" i="16"/>
  <c r="T73" i="16"/>
  <c r="U73" i="16"/>
  <c r="V73" i="16"/>
  <c r="T74" i="16"/>
  <c r="U74" i="16"/>
  <c r="V74" i="16"/>
  <c r="T75" i="16"/>
  <c r="U75" i="16"/>
  <c r="V75" i="16"/>
  <c r="T76" i="16"/>
  <c r="U76" i="16"/>
  <c r="V76" i="16"/>
  <c r="T77" i="16"/>
  <c r="U77" i="16"/>
  <c r="V77" i="16"/>
  <c r="T78" i="16"/>
  <c r="U78" i="16"/>
  <c r="V78" i="16"/>
  <c r="T79" i="16"/>
  <c r="U79" i="16"/>
  <c r="V79" i="16"/>
  <c r="T80" i="16"/>
  <c r="U80" i="16"/>
  <c r="V80" i="16"/>
  <c r="T81" i="16"/>
  <c r="U81" i="16"/>
  <c r="V81" i="16"/>
  <c r="T82" i="16"/>
  <c r="U82" i="16"/>
  <c r="V82" i="16"/>
  <c r="T83" i="16"/>
  <c r="U83" i="16"/>
  <c r="V83" i="16"/>
  <c r="T84" i="16"/>
  <c r="U84" i="16"/>
  <c r="V84" i="16"/>
  <c r="T85" i="16"/>
  <c r="U85" i="16"/>
  <c r="V85" i="16"/>
  <c r="T86" i="16"/>
  <c r="U86" i="16"/>
  <c r="V86" i="16"/>
  <c r="T87" i="16"/>
  <c r="U87" i="16"/>
  <c r="V87" i="16"/>
  <c r="T88" i="16"/>
  <c r="U88" i="16"/>
  <c r="V88" i="16"/>
  <c r="T89" i="16"/>
  <c r="U89" i="16"/>
  <c r="V89" i="16"/>
  <c r="T90" i="16"/>
  <c r="U90" i="16"/>
  <c r="V90" i="16"/>
  <c r="T91" i="16"/>
  <c r="U91" i="16"/>
  <c r="V91" i="16"/>
  <c r="T92" i="16"/>
  <c r="U92" i="16"/>
  <c r="V92" i="16"/>
  <c r="T93" i="16"/>
  <c r="U93" i="16"/>
  <c r="V93" i="16"/>
  <c r="T94" i="16"/>
  <c r="U94" i="16"/>
  <c r="V94" i="16"/>
  <c r="T95" i="16"/>
  <c r="U95" i="16"/>
  <c r="V95" i="16"/>
  <c r="T96" i="16"/>
  <c r="U96" i="16"/>
  <c r="V96" i="16"/>
  <c r="T97" i="16"/>
  <c r="U97" i="16"/>
  <c r="V97" i="16"/>
  <c r="T98" i="16"/>
  <c r="U98" i="16"/>
  <c r="V98" i="16"/>
  <c r="T99" i="16"/>
  <c r="U99" i="16"/>
  <c r="V99" i="16"/>
  <c r="T100" i="16"/>
  <c r="U100" i="16"/>
  <c r="V100" i="16"/>
  <c r="T101" i="16"/>
  <c r="U101" i="16"/>
  <c r="V101" i="16"/>
  <c r="T102" i="16"/>
  <c r="U102" i="16"/>
  <c r="V102" i="16"/>
  <c r="T103" i="16"/>
  <c r="U103" i="16"/>
  <c r="V103" i="16"/>
  <c r="T104" i="16"/>
  <c r="U104" i="16"/>
  <c r="V104" i="16"/>
  <c r="T105" i="16"/>
  <c r="U105" i="16"/>
  <c r="V105" i="16"/>
  <c r="T106" i="16"/>
  <c r="U106" i="16"/>
  <c r="V106" i="16"/>
  <c r="T107" i="16"/>
  <c r="U107" i="16"/>
  <c r="V107" i="16"/>
  <c r="T108" i="16"/>
  <c r="U108" i="16"/>
  <c r="V108" i="16"/>
  <c r="T109" i="16"/>
  <c r="U109" i="16"/>
  <c r="V109" i="16"/>
  <c r="T110" i="16"/>
  <c r="U110" i="16"/>
  <c r="V110" i="16"/>
  <c r="T111" i="16"/>
  <c r="U111" i="16"/>
  <c r="V111" i="16"/>
  <c r="T112" i="16"/>
  <c r="U112" i="16"/>
  <c r="V112" i="16"/>
  <c r="T113" i="16"/>
  <c r="U113" i="16"/>
  <c r="V113" i="16"/>
  <c r="T114" i="16"/>
  <c r="U114" i="16"/>
  <c r="V114" i="16"/>
  <c r="T115" i="16"/>
  <c r="U115" i="16"/>
  <c r="V115" i="16"/>
  <c r="T116" i="16"/>
  <c r="U116" i="16"/>
  <c r="V116" i="16"/>
  <c r="T117" i="16"/>
  <c r="U117" i="16"/>
  <c r="V117" i="16"/>
  <c r="T118" i="16"/>
  <c r="U118" i="16"/>
  <c r="V118" i="16"/>
  <c r="T119" i="16"/>
  <c r="U119" i="16"/>
  <c r="V119" i="16"/>
  <c r="T120" i="16"/>
  <c r="U120" i="16"/>
  <c r="V120" i="16"/>
  <c r="T121" i="16"/>
  <c r="U121" i="16"/>
  <c r="V121" i="16"/>
  <c r="T122" i="16"/>
  <c r="U122" i="16"/>
  <c r="V122" i="16"/>
  <c r="T123" i="16"/>
  <c r="U123" i="16"/>
  <c r="V123" i="16"/>
  <c r="T124" i="16"/>
  <c r="U124" i="16"/>
  <c r="V124" i="16"/>
  <c r="T125" i="16"/>
  <c r="U125" i="16"/>
  <c r="V125" i="16"/>
  <c r="T126" i="16"/>
  <c r="U126" i="16"/>
  <c r="V126" i="16"/>
  <c r="T127" i="16"/>
  <c r="U127" i="16"/>
  <c r="V127" i="16"/>
  <c r="T128" i="16"/>
  <c r="U128" i="16"/>
  <c r="V128" i="16"/>
  <c r="T129" i="16"/>
  <c r="U129" i="16"/>
  <c r="V129" i="16"/>
  <c r="T130" i="16"/>
  <c r="U130" i="16"/>
  <c r="V130" i="16"/>
  <c r="T131" i="16"/>
  <c r="U131" i="16"/>
  <c r="V131" i="16"/>
  <c r="T132" i="16"/>
  <c r="U132" i="16"/>
  <c r="V132" i="16"/>
  <c r="T133" i="16"/>
  <c r="U133" i="16"/>
  <c r="V133" i="16"/>
  <c r="T134" i="16"/>
  <c r="U134" i="16"/>
  <c r="V134" i="16"/>
  <c r="T135" i="16"/>
  <c r="U135" i="16"/>
  <c r="V135" i="16"/>
  <c r="T136" i="16"/>
  <c r="U136" i="16"/>
  <c r="V136" i="16"/>
  <c r="T137" i="16"/>
  <c r="U137" i="16"/>
  <c r="V137" i="16"/>
  <c r="T138" i="16"/>
  <c r="U138" i="16"/>
  <c r="V138" i="16"/>
  <c r="T139" i="16"/>
  <c r="U139" i="16"/>
  <c r="V139" i="16"/>
  <c r="T140" i="16"/>
  <c r="U140" i="16"/>
  <c r="V140" i="16"/>
  <c r="T141" i="16"/>
  <c r="U141" i="16"/>
  <c r="V141" i="16"/>
  <c r="T142" i="16"/>
  <c r="U142" i="16"/>
  <c r="V142" i="16"/>
  <c r="T143" i="16"/>
  <c r="U143" i="16"/>
  <c r="V143" i="16"/>
  <c r="T144" i="16"/>
  <c r="U144" i="16"/>
  <c r="V144" i="16"/>
  <c r="T145" i="16"/>
  <c r="U145" i="16"/>
  <c r="V145" i="16"/>
  <c r="T146" i="16"/>
  <c r="U146" i="16"/>
  <c r="V146" i="16"/>
  <c r="T147" i="16"/>
  <c r="U147" i="16"/>
  <c r="V147" i="16"/>
  <c r="T148" i="16"/>
  <c r="U148" i="16"/>
  <c r="V148" i="16"/>
  <c r="T149" i="16"/>
  <c r="U149" i="16"/>
  <c r="V149" i="16"/>
  <c r="T150" i="16"/>
  <c r="U150" i="16"/>
  <c r="V150" i="16"/>
  <c r="T151" i="16"/>
  <c r="U151" i="16"/>
  <c r="V151" i="16"/>
  <c r="T152" i="16"/>
  <c r="U152" i="16"/>
  <c r="V152" i="16"/>
  <c r="T153" i="16"/>
  <c r="U153" i="16"/>
  <c r="V153" i="16"/>
  <c r="T154" i="16"/>
  <c r="U154" i="16"/>
  <c r="V154" i="16"/>
  <c r="T155" i="16"/>
  <c r="U155" i="16"/>
  <c r="V155" i="16"/>
  <c r="T156" i="16"/>
  <c r="U156" i="16"/>
  <c r="V156" i="16"/>
  <c r="T157" i="16"/>
  <c r="U157" i="16"/>
  <c r="V157" i="16"/>
  <c r="T158" i="16"/>
  <c r="U158" i="16"/>
  <c r="V158" i="16"/>
  <c r="T159" i="16"/>
  <c r="U159" i="16"/>
  <c r="V159" i="16"/>
  <c r="T160" i="16"/>
  <c r="U160" i="16"/>
  <c r="V160" i="16"/>
  <c r="T161" i="16"/>
  <c r="U161" i="16"/>
  <c r="V161" i="16"/>
  <c r="T162" i="16"/>
  <c r="U162" i="16"/>
  <c r="V162" i="16"/>
  <c r="T163" i="16"/>
  <c r="U163" i="16"/>
  <c r="V163" i="16"/>
  <c r="T164" i="16"/>
  <c r="U164" i="16"/>
  <c r="V164" i="16"/>
  <c r="T165" i="16"/>
  <c r="U165" i="16"/>
  <c r="V165" i="16"/>
  <c r="T166" i="16"/>
  <c r="U166" i="16"/>
  <c r="V166" i="16"/>
  <c r="T167" i="16"/>
  <c r="U167" i="16"/>
  <c r="V167" i="16"/>
  <c r="T168" i="16"/>
  <c r="U168" i="16"/>
  <c r="V168" i="16"/>
  <c r="T169" i="16"/>
  <c r="U169" i="16"/>
  <c r="V169" i="16"/>
  <c r="T170" i="16"/>
  <c r="U170" i="16"/>
  <c r="V170" i="16"/>
  <c r="T171" i="16"/>
  <c r="U171" i="16"/>
  <c r="V171" i="16"/>
  <c r="T172" i="16"/>
  <c r="U172" i="16"/>
  <c r="V172" i="16"/>
  <c r="T173" i="16"/>
  <c r="U173" i="16"/>
  <c r="V173" i="16"/>
  <c r="T174" i="16"/>
  <c r="U174" i="16"/>
  <c r="V174" i="16"/>
  <c r="T175" i="16"/>
  <c r="U175" i="16"/>
  <c r="V175" i="16"/>
  <c r="T176" i="16"/>
  <c r="U176" i="16"/>
  <c r="V176" i="16"/>
  <c r="T177" i="16"/>
  <c r="U177" i="16"/>
  <c r="V177" i="16"/>
  <c r="T178" i="16"/>
  <c r="U178" i="16"/>
  <c r="V178" i="16"/>
  <c r="T179" i="16"/>
  <c r="U179" i="16"/>
  <c r="V179" i="16"/>
  <c r="T180" i="16"/>
  <c r="U180" i="16"/>
  <c r="V180" i="16"/>
  <c r="T181" i="16"/>
  <c r="U181" i="16"/>
  <c r="V181" i="16"/>
  <c r="T182" i="16"/>
  <c r="U182" i="16"/>
  <c r="V182" i="16"/>
  <c r="T183" i="16"/>
  <c r="U183" i="16"/>
  <c r="V183" i="16"/>
  <c r="T184" i="16"/>
  <c r="U184" i="16"/>
  <c r="V184" i="16"/>
  <c r="T185" i="16"/>
  <c r="U185" i="16"/>
  <c r="V185" i="16"/>
  <c r="T186" i="16"/>
  <c r="U186" i="16"/>
  <c r="V186" i="16"/>
  <c r="T187" i="16"/>
  <c r="U187" i="16"/>
  <c r="V187" i="16"/>
  <c r="T188" i="16"/>
  <c r="U188" i="16"/>
  <c r="V188" i="16"/>
  <c r="T189" i="16"/>
  <c r="U189" i="16"/>
  <c r="V189" i="16"/>
  <c r="T190" i="16"/>
  <c r="U190" i="16"/>
  <c r="V190" i="16"/>
  <c r="T191" i="16"/>
  <c r="U191" i="16"/>
  <c r="V191" i="16"/>
  <c r="T192" i="16"/>
  <c r="U192" i="16"/>
  <c r="V192" i="16"/>
  <c r="T193" i="16"/>
  <c r="U193" i="16"/>
  <c r="V193" i="16"/>
  <c r="T194" i="16"/>
  <c r="U194" i="16"/>
  <c r="V194" i="16"/>
  <c r="T195" i="16"/>
  <c r="U195" i="16"/>
  <c r="V195" i="16"/>
  <c r="T196" i="16"/>
  <c r="U196" i="16"/>
  <c r="V196" i="16"/>
  <c r="T197" i="16"/>
  <c r="U197" i="16"/>
  <c r="V197" i="16"/>
  <c r="T198" i="16"/>
  <c r="U198" i="16"/>
  <c r="V198" i="16"/>
  <c r="T199" i="16"/>
  <c r="U199" i="16"/>
  <c r="V199" i="16"/>
  <c r="T200" i="16"/>
  <c r="U200" i="16"/>
  <c r="V200" i="16"/>
  <c r="T201" i="16"/>
  <c r="U201" i="16"/>
  <c r="V201" i="16"/>
  <c r="T202" i="16"/>
  <c r="U202" i="16"/>
  <c r="V202" i="16"/>
  <c r="T203" i="16"/>
  <c r="U203" i="16"/>
  <c r="V203" i="16"/>
  <c r="T204" i="16"/>
  <c r="U204" i="16"/>
  <c r="V204" i="16"/>
  <c r="T205" i="16"/>
  <c r="U205" i="16"/>
  <c r="V205" i="16"/>
  <c r="T206" i="16"/>
  <c r="U206" i="16"/>
  <c r="V206" i="16"/>
  <c r="T207" i="16"/>
  <c r="U207" i="16"/>
  <c r="V207" i="16"/>
  <c r="T208" i="16"/>
  <c r="U208" i="16"/>
  <c r="V208" i="16"/>
  <c r="T209" i="16"/>
  <c r="U209" i="16"/>
  <c r="V209" i="16"/>
  <c r="T211" i="16"/>
  <c r="U211" i="16"/>
  <c r="V211" i="16"/>
  <c r="T212" i="16"/>
  <c r="U212" i="16"/>
  <c r="V212" i="16"/>
  <c r="T213" i="16"/>
  <c r="U213" i="16"/>
  <c r="V213" i="16"/>
  <c r="T214" i="16"/>
  <c r="U214" i="16"/>
  <c r="V214" i="16"/>
  <c r="T215" i="16"/>
  <c r="U215" i="16"/>
  <c r="V215" i="16"/>
  <c r="T216" i="16"/>
  <c r="U216" i="16"/>
  <c r="V216" i="16"/>
  <c r="T217" i="16"/>
  <c r="U217" i="16"/>
  <c r="V217" i="16"/>
  <c r="T218" i="16"/>
  <c r="U218" i="16"/>
  <c r="V218" i="16"/>
  <c r="T219" i="16"/>
  <c r="U219" i="16"/>
  <c r="V219" i="16"/>
  <c r="T220" i="16"/>
  <c r="U220" i="16"/>
  <c r="V220" i="16"/>
  <c r="T221" i="16"/>
  <c r="U221" i="16"/>
  <c r="V221" i="16"/>
  <c r="T222" i="16"/>
  <c r="U222" i="16"/>
  <c r="V222" i="16"/>
  <c r="T223" i="16"/>
  <c r="U223" i="16"/>
  <c r="V223" i="16"/>
  <c r="T224" i="16"/>
  <c r="U224" i="16"/>
  <c r="V224" i="16"/>
  <c r="T225" i="16"/>
  <c r="U225" i="16"/>
  <c r="V225" i="16"/>
  <c r="T226" i="16"/>
  <c r="U226" i="16"/>
  <c r="V226" i="16"/>
  <c r="T227" i="16"/>
  <c r="U227" i="16"/>
  <c r="V227" i="16"/>
  <c r="T228" i="16"/>
  <c r="U228" i="16"/>
  <c r="V228" i="16"/>
  <c r="T229" i="16"/>
  <c r="U229" i="16"/>
  <c r="V229" i="16"/>
  <c r="T230" i="16"/>
  <c r="U230" i="16"/>
  <c r="V230" i="16"/>
  <c r="T231" i="16"/>
  <c r="U231" i="16"/>
  <c r="V231" i="16"/>
  <c r="T232" i="16"/>
  <c r="U232" i="16"/>
  <c r="V232" i="16"/>
  <c r="U210" i="16"/>
  <c r="V210" i="16"/>
  <c r="T210" i="16"/>
  <c r="N232" i="18"/>
  <c r="M232" i="18"/>
  <c r="L232" i="18"/>
  <c r="N231" i="18"/>
  <c r="M231" i="18"/>
  <c r="L231" i="18"/>
  <c r="N230" i="18"/>
  <c r="M230" i="18"/>
  <c r="L230" i="18"/>
  <c r="N229" i="18"/>
  <c r="M229" i="18"/>
  <c r="L229" i="18"/>
  <c r="R228" i="18"/>
  <c r="Q228" i="18"/>
  <c r="P228" i="18"/>
  <c r="N228" i="18"/>
  <c r="M228" i="18"/>
  <c r="L228" i="18"/>
  <c r="N227" i="18"/>
  <c r="M227" i="18"/>
  <c r="L227" i="18"/>
  <c r="R226" i="18"/>
  <c r="Q226" i="18"/>
  <c r="P226" i="18"/>
  <c r="N226" i="18"/>
  <c r="M226" i="18"/>
  <c r="L226" i="18"/>
  <c r="R225" i="18"/>
  <c r="Q225" i="18"/>
  <c r="P225" i="18"/>
  <c r="N225" i="18"/>
  <c r="M225" i="18"/>
  <c r="L225" i="18"/>
  <c r="N224" i="18"/>
  <c r="M224" i="18"/>
  <c r="L224" i="18"/>
  <c r="N223" i="18"/>
  <c r="M223" i="18"/>
  <c r="L223" i="18"/>
  <c r="N222" i="18"/>
  <c r="M222" i="18"/>
  <c r="L222" i="18"/>
  <c r="R221" i="18"/>
  <c r="Q221" i="18"/>
  <c r="P221" i="18"/>
  <c r="N221" i="18"/>
  <c r="M221" i="18"/>
  <c r="L221" i="18"/>
  <c r="N220" i="18"/>
  <c r="M220" i="18"/>
  <c r="L220" i="18"/>
  <c r="R219" i="18"/>
  <c r="Q219" i="18"/>
  <c r="P219" i="18"/>
  <c r="N219" i="18"/>
  <c r="M219" i="18"/>
  <c r="L219" i="18"/>
  <c r="N218" i="18"/>
  <c r="M218" i="18"/>
  <c r="L218" i="18"/>
  <c r="N217" i="18"/>
  <c r="M217" i="18"/>
  <c r="L217" i="18"/>
  <c r="N216" i="18"/>
  <c r="M216" i="18"/>
  <c r="L216" i="18"/>
  <c r="N215" i="18"/>
  <c r="M215" i="18"/>
  <c r="L215" i="18"/>
  <c r="R214" i="18"/>
  <c r="Q214" i="18"/>
  <c r="P214" i="18"/>
  <c r="N214" i="18"/>
  <c r="M214" i="18"/>
  <c r="L214" i="18"/>
  <c r="N213" i="18"/>
  <c r="M213" i="18"/>
  <c r="L213" i="18"/>
  <c r="N212" i="18"/>
  <c r="M212" i="18"/>
  <c r="L212" i="18"/>
  <c r="N211" i="18"/>
  <c r="M211" i="18"/>
  <c r="L211" i="18"/>
  <c r="R210" i="18"/>
  <c r="Q210" i="18"/>
  <c r="P210" i="18"/>
  <c r="N210" i="18"/>
  <c r="M210" i="18"/>
  <c r="L210" i="18"/>
  <c r="N209" i="18"/>
  <c r="M209" i="18"/>
  <c r="L209" i="18"/>
  <c r="R208" i="18"/>
  <c r="Q208" i="18"/>
  <c r="P208" i="18"/>
  <c r="N208" i="18"/>
  <c r="M208" i="18"/>
  <c r="L208" i="18"/>
  <c r="R207" i="18"/>
  <c r="Q207" i="18"/>
  <c r="P207" i="18"/>
  <c r="N207" i="18"/>
  <c r="M207" i="18"/>
  <c r="L207" i="18"/>
  <c r="N206" i="18"/>
  <c r="M206" i="18"/>
  <c r="L206" i="18"/>
  <c r="N205" i="18"/>
  <c r="M205" i="18"/>
  <c r="L205" i="18"/>
  <c r="N204" i="18"/>
  <c r="M204" i="18"/>
  <c r="L204" i="18"/>
  <c r="R203" i="18"/>
  <c r="Q203" i="18"/>
  <c r="P203" i="18"/>
  <c r="N203" i="18"/>
  <c r="M203" i="18"/>
  <c r="L203" i="18"/>
  <c r="N202" i="18"/>
  <c r="M202" i="18"/>
  <c r="L202" i="18"/>
  <c r="N201" i="18"/>
  <c r="M201" i="18"/>
  <c r="L201" i="18"/>
  <c r="N200" i="18"/>
  <c r="M200" i="18"/>
  <c r="L200" i="18"/>
  <c r="N199" i="18"/>
  <c r="M199" i="18"/>
  <c r="L199" i="18"/>
  <c r="N198" i="18"/>
  <c r="M198" i="18"/>
  <c r="L198" i="18"/>
  <c r="N197" i="18"/>
  <c r="M197" i="18"/>
  <c r="L197" i="18"/>
  <c r="N196" i="18"/>
  <c r="M196" i="18"/>
  <c r="L196" i="18"/>
  <c r="R195" i="18"/>
  <c r="Q195" i="18"/>
  <c r="P195" i="18"/>
  <c r="N195" i="18"/>
  <c r="M195" i="18"/>
  <c r="L195" i="18"/>
  <c r="N194" i="18"/>
  <c r="M194" i="18"/>
  <c r="L194" i="18"/>
  <c r="N193" i="18"/>
  <c r="M193" i="18"/>
  <c r="L193" i="18"/>
  <c r="N192" i="18"/>
  <c r="M192" i="18"/>
  <c r="L192" i="18"/>
  <c r="R191" i="18"/>
  <c r="Q191" i="18"/>
  <c r="P191" i="18"/>
  <c r="N191" i="18"/>
  <c r="M191" i="18"/>
  <c r="L191" i="18"/>
  <c r="R190" i="18"/>
  <c r="Q190" i="18"/>
  <c r="P190" i="18"/>
  <c r="N190" i="18"/>
  <c r="M190" i="18"/>
  <c r="L190" i="18"/>
  <c r="O190" i="18" s="1"/>
  <c r="C192" i="20" s="1"/>
  <c r="D192" i="20" s="1"/>
  <c r="E192" i="20" s="1"/>
  <c r="F192" i="20" s="1"/>
  <c r="G192" i="20" s="1"/>
  <c r="R189" i="18"/>
  <c r="Q189" i="18"/>
  <c r="P189" i="18"/>
  <c r="N189" i="18"/>
  <c r="M189" i="18"/>
  <c r="L189" i="18"/>
  <c r="N188" i="18"/>
  <c r="M188" i="18"/>
  <c r="L188" i="18"/>
  <c r="N187" i="18"/>
  <c r="M187" i="18"/>
  <c r="L187" i="18"/>
  <c r="O187" i="18" s="1"/>
  <c r="C189" i="20" s="1"/>
  <c r="D189" i="20" s="1"/>
  <c r="E189" i="20" s="1"/>
  <c r="F189" i="20" s="1"/>
  <c r="G189" i="20" s="1"/>
  <c r="R186" i="18"/>
  <c r="Q186" i="18"/>
  <c r="P186" i="18"/>
  <c r="N186" i="18"/>
  <c r="M186" i="18"/>
  <c r="L186" i="18"/>
  <c r="N185" i="18"/>
  <c r="M185" i="18"/>
  <c r="L185" i="18"/>
  <c r="R184" i="18"/>
  <c r="Q184" i="18"/>
  <c r="P184" i="18"/>
  <c r="S184" i="18" s="1"/>
  <c r="H186" i="20" s="1"/>
  <c r="N184" i="18"/>
  <c r="M184" i="18"/>
  <c r="L184" i="18"/>
  <c r="N183" i="18"/>
  <c r="M183" i="18"/>
  <c r="L183" i="18"/>
  <c r="N182" i="18"/>
  <c r="M182" i="18"/>
  <c r="L182" i="18"/>
  <c r="N181" i="18"/>
  <c r="M181" i="18"/>
  <c r="L181" i="18"/>
  <c r="O181" i="18" s="1"/>
  <c r="C183" i="20" s="1"/>
  <c r="D183" i="20" s="1"/>
  <c r="E183" i="20" s="1"/>
  <c r="F183" i="20" s="1"/>
  <c r="G183" i="20" s="1"/>
  <c r="R180" i="18"/>
  <c r="Q180" i="18"/>
  <c r="P180" i="18"/>
  <c r="N180" i="18"/>
  <c r="M180" i="18"/>
  <c r="L180" i="18"/>
  <c r="R179" i="18"/>
  <c r="Q179" i="18"/>
  <c r="P179" i="18"/>
  <c r="N179" i="18"/>
  <c r="M179" i="18"/>
  <c r="L179" i="18"/>
  <c r="O179" i="18" s="1"/>
  <c r="C181" i="20" s="1"/>
  <c r="D181" i="20" s="1"/>
  <c r="E181" i="20" s="1"/>
  <c r="F181" i="20" s="1"/>
  <c r="G181" i="20" s="1"/>
  <c r="R178" i="18"/>
  <c r="Q178" i="18"/>
  <c r="P178" i="18"/>
  <c r="N178" i="18"/>
  <c r="M178" i="18"/>
  <c r="L178" i="18"/>
  <c r="N177" i="18"/>
  <c r="M177" i="18"/>
  <c r="L177" i="18"/>
  <c r="N176" i="18"/>
  <c r="M176" i="18"/>
  <c r="L176" i="18"/>
  <c r="O176" i="18" s="1"/>
  <c r="C178" i="20" s="1"/>
  <c r="D178" i="20" s="1"/>
  <c r="E178" i="20" s="1"/>
  <c r="F178" i="20" s="1"/>
  <c r="G178" i="20" s="1"/>
  <c r="R175" i="18"/>
  <c r="Q175" i="18"/>
  <c r="P175" i="18"/>
  <c r="N175" i="18"/>
  <c r="M175" i="18"/>
  <c r="L175" i="18"/>
  <c r="N174" i="18"/>
  <c r="M174" i="18"/>
  <c r="L174" i="18"/>
  <c r="N173" i="18"/>
  <c r="M173" i="18"/>
  <c r="L173" i="18"/>
  <c r="O173" i="18" s="1"/>
  <c r="C175" i="20" s="1"/>
  <c r="D175" i="20" s="1"/>
  <c r="E175" i="20" s="1"/>
  <c r="F175" i="20" s="1"/>
  <c r="G175" i="20" s="1"/>
  <c r="N172" i="18"/>
  <c r="M172" i="18"/>
  <c r="L172" i="18"/>
  <c r="R171" i="18"/>
  <c r="Q171" i="18"/>
  <c r="P171" i="18"/>
  <c r="N171" i="18"/>
  <c r="M171" i="18"/>
  <c r="L171" i="18"/>
  <c r="N170" i="18"/>
  <c r="M170" i="18"/>
  <c r="L170" i="18"/>
  <c r="O170" i="18" s="1"/>
  <c r="C172" i="20" s="1"/>
  <c r="D172" i="20" s="1"/>
  <c r="E172" i="20" s="1"/>
  <c r="F172" i="20" s="1"/>
  <c r="G172" i="20" s="1"/>
  <c r="N169" i="18"/>
  <c r="M169" i="18"/>
  <c r="L169" i="18"/>
  <c r="R168" i="18"/>
  <c r="Q168" i="18"/>
  <c r="P168" i="18"/>
  <c r="N168" i="18"/>
  <c r="M168" i="18"/>
  <c r="L168" i="18"/>
  <c r="N167" i="18"/>
  <c r="M167" i="18"/>
  <c r="L167" i="18"/>
  <c r="O167" i="18" s="1"/>
  <c r="C169" i="20" s="1"/>
  <c r="D169" i="20" s="1"/>
  <c r="E169" i="20" s="1"/>
  <c r="F169" i="20" s="1"/>
  <c r="G169" i="20" s="1"/>
  <c r="R166" i="18"/>
  <c r="Q166" i="18"/>
  <c r="P166" i="18"/>
  <c r="N166" i="18"/>
  <c r="M166" i="18"/>
  <c r="L166" i="18"/>
  <c r="N165" i="18"/>
  <c r="M165" i="18"/>
  <c r="L165" i="18"/>
  <c r="N164" i="18"/>
  <c r="M164" i="18"/>
  <c r="L164" i="18"/>
  <c r="O164" i="18" s="1"/>
  <c r="C166" i="20" s="1"/>
  <c r="D166" i="20" s="1"/>
  <c r="E166" i="20" s="1"/>
  <c r="F166" i="20" s="1"/>
  <c r="G166" i="20" s="1"/>
  <c r="N163" i="18"/>
  <c r="M163" i="18"/>
  <c r="L163" i="18"/>
  <c r="N162" i="18"/>
  <c r="M162" i="18"/>
  <c r="L162" i="18"/>
  <c r="R161" i="18"/>
  <c r="Q161" i="18"/>
  <c r="P161" i="18"/>
  <c r="N161" i="18"/>
  <c r="M161" i="18"/>
  <c r="L161" i="18"/>
  <c r="O161" i="18" s="1"/>
  <c r="C163" i="20" s="1"/>
  <c r="D163" i="20" s="1"/>
  <c r="E163" i="20" s="1"/>
  <c r="F163" i="20" s="1"/>
  <c r="G163" i="20" s="1"/>
  <c r="N160" i="18"/>
  <c r="M160" i="18"/>
  <c r="L160" i="18"/>
  <c r="N159" i="18"/>
  <c r="M159" i="18"/>
  <c r="L159" i="18"/>
  <c r="N158" i="18"/>
  <c r="M158" i="18"/>
  <c r="L158" i="18"/>
  <c r="N157" i="18"/>
  <c r="M157" i="18"/>
  <c r="L157" i="18"/>
  <c r="O157" i="18" s="1"/>
  <c r="C159" i="20" s="1"/>
  <c r="D159" i="20" s="1"/>
  <c r="E159" i="20" s="1"/>
  <c r="F159" i="20" s="1"/>
  <c r="G159" i="20" s="1"/>
  <c r="N156" i="18"/>
  <c r="M156" i="18"/>
  <c r="L156" i="18"/>
  <c r="N155" i="18"/>
  <c r="M155" i="18"/>
  <c r="L155" i="18"/>
  <c r="N154" i="18"/>
  <c r="M154" i="18"/>
  <c r="L154" i="18"/>
  <c r="R153" i="18"/>
  <c r="Q153" i="18"/>
  <c r="P153" i="18"/>
  <c r="S153" i="18" s="1"/>
  <c r="H155" i="20" s="1"/>
  <c r="N153" i="18"/>
  <c r="M153" i="18"/>
  <c r="L153" i="18"/>
  <c r="N152" i="18"/>
  <c r="M152" i="18"/>
  <c r="L152" i="18"/>
  <c r="N151" i="18"/>
  <c r="M151" i="18"/>
  <c r="L151" i="18"/>
  <c r="N150" i="18"/>
  <c r="M150" i="18"/>
  <c r="L150" i="18"/>
  <c r="O150" i="18" s="1"/>
  <c r="C152" i="20" s="1"/>
  <c r="D152" i="20" s="1"/>
  <c r="E152" i="20" s="1"/>
  <c r="F152" i="20" s="1"/>
  <c r="G152" i="20" s="1"/>
  <c r="N149" i="18"/>
  <c r="M149" i="18"/>
  <c r="L149" i="18"/>
  <c r="N148" i="18"/>
  <c r="M148" i="18"/>
  <c r="L148" i="18"/>
  <c r="N147" i="18"/>
  <c r="M147" i="18"/>
  <c r="L147" i="18"/>
  <c r="R146" i="18"/>
  <c r="Q146" i="18"/>
  <c r="P146" i="18"/>
  <c r="S146" i="18" s="1"/>
  <c r="H148" i="20" s="1"/>
  <c r="N146" i="18"/>
  <c r="M146" i="18"/>
  <c r="L146" i="18"/>
  <c r="N145" i="18"/>
  <c r="M145" i="18"/>
  <c r="L145" i="18"/>
  <c r="R144" i="18"/>
  <c r="Q144" i="18"/>
  <c r="P144" i="18"/>
  <c r="N144" i="18"/>
  <c r="M144" i="18"/>
  <c r="L144" i="18"/>
  <c r="O144" i="18" s="1"/>
  <c r="C146" i="20" s="1"/>
  <c r="D146" i="20" s="1"/>
  <c r="E146" i="20" s="1"/>
  <c r="F146" i="20" s="1"/>
  <c r="G146" i="20" s="1"/>
  <c r="R143" i="18"/>
  <c r="Q143" i="18"/>
  <c r="P143" i="18"/>
  <c r="N143" i="18"/>
  <c r="M143" i="18"/>
  <c r="L143" i="18"/>
  <c r="N142" i="18"/>
  <c r="M142" i="18"/>
  <c r="L142" i="18"/>
  <c r="N141" i="18"/>
  <c r="M141" i="18"/>
  <c r="L141" i="18"/>
  <c r="O141" i="18" s="1"/>
  <c r="C143" i="20" s="1"/>
  <c r="D143" i="20" s="1"/>
  <c r="E143" i="20" s="1"/>
  <c r="F143" i="20" s="1"/>
  <c r="G143" i="20" s="1"/>
  <c r="R140" i="18"/>
  <c r="Q140" i="18"/>
  <c r="P140" i="18"/>
  <c r="N140" i="18"/>
  <c r="M140" i="18"/>
  <c r="L140" i="18"/>
  <c r="R139" i="18"/>
  <c r="Q139" i="18"/>
  <c r="P139" i="18"/>
  <c r="N139" i="18"/>
  <c r="M139" i="18"/>
  <c r="L139" i="18"/>
  <c r="O139" i="18" s="1"/>
  <c r="C141" i="20" s="1"/>
  <c r="D141" i="20" s="1"/>
  <c r="E141" i="20" s="1"/>
  <c r="F141" i="20" s="1"/>
  <c r="G141" i="20" s="1"/>
  <c r="N138" i="18"/>
  <c r="M138" i="18"/>
  <c r="L138" i="18"/>
  <c r="N137" i="18"/>
  <c r="M137" i="18"/>
  <c r="L137" i="18"/>
  <c r="R136" i="18"/>
  <c r="Q136" i="18"/>
  <c r="P136" i="18"/>
  <c r="N136" i="18"/>
  <c r="M136" i="18"/>
  <c r="L136" i="18"/>
  <c r="O136" i="18" s="1"/>
  <c r="C138" i="20" s="1"/>
  <c r="D138" i="20" s="1"/>
  <c r="E138" i="20" s="1"/>
  <c r="F138" i="20" s="1"/>
  <c r="G138" i="20" s="1"/>
  <c r="N135" i="18"/>
  <c r="M135" i="18"/>
  <c r="L135" i="18"/>
  <c r="N134" i="18"/>
  <c r="M134" i="18"/>
  <c r="L134" i="18"/>
  <c r="R133" i="18"/>
  <c r="Q133" i="18"/>
  <c r="P133" i="18"/>
  <c r="N133" i="18"/>
  <c r="M133" i="18"/>
  <c r="L133" i="18"/>
  <c r="O133" i="18" s="1"/>
  <c r="C135" i="20" s="1"/>
  <c r="D135" i="20" s="1"/>
  <c r="E135" i="20" s="1"/>
  <c r="F135" i="20" s="1"/>
  <c r="G135" i="20" s="1"/>
  <c r="N132" i="18"/>
  <c r="M132" i="18"/>
  <c r="L132" i="18"/>
  <c r="R131" i="18"/>
  <c r="Q131" i="18"/>
  <c r="P131" i="18"/>
  <c r="N131" i="18"/>
  <c r="M131" i="18"/>
  <c r="L131" i="18"/>
  <c r="R130" i="18"/>
  <c r="Q130" i="18"/>
  <c r="P130" i="18"/>
  <c r="S130" i="18" s="1"/>
  <c r="H132" i="20" s="1"/>
  <c r="N130" i="18"/>
  <c r="M130" i="18"/>
  <c r="L130" i="18"/>
  <c r="R129" i="18"/>
  <c r="Q129" i="18"/>
  <c r="P129" i="18"/>
  <c r="N129" i="18"/>
  <c r="M129" i="18"/>
  <c r="L129" i="18"/>
  <c r="N128" i="18"/>
  <c r="M128" i="18"/>
  <c r="L128" i="18"/>
  <c r="O128" i="18" s="1"/>
  <c r="C130" i="20" s="1"/>
  <c r="D130" i="20" s="1"/>
  <c r="E130" i="20" s="1"/>
  <c r="F130" i="20" s="1"/>
  <c r="G130" i="20" s="1"/>
  <c r="N127" i="18"/>
  <c r="M127" i="18"/>
  <c r="L127" i="18"/>
  <c r="R126" i="18"/>
  <c r="Q126" i="18"/>
  <c r="P126" i="18"/>
  <c r="N126" i="18"/>
  <c r="M126" i="18"/>
  <c r="L126" i="18"/>
  <c r="R125" i="18"/>
  <c r="Q125" i="18"/>
  <c r="P125" i="18"/>
  <c r="S125" i="18" s="1"/>
  <c r="H127" i="20" s="1"/>
  <c r="N125" i="18"/>
  <c r="M125" i="18"/>
  <c r="L125" i="18"/>
  <c r="N124" i="18"/>
  <c r="M124" i="18"/>
  <c r="L124" i="18"/>
  <c r="N123" i="18"/>
  <c r="M123" i="18"/>
  <c r="L123" i="18"/>
  <c r="R122" i="18"/>
  <c r="Q122" i="18"/>
  <c r="P122" i="18"/>
  <c r="S122" i="18" s="1"/>
  <c r="H124" i="20" s="1"/>
  <c r="N122" i="18"/>
  <c r="M122" i="18"/>
  <c r="L122" i="18"/>
  <c r="R121" i="18"/>
  <c r="Q121" i="18"/>
  <c r="P121" i="18"/>
  <c r="N121" i="18"/>
  <c r="M121" i="18"/>
  <c r="L121" i="18"/>
  <c r="N120" i="18"/>
  <c r="M120" i="18"/>
  <c r="L120" i="18"/>
  <c r="O120" i="18" s="1"/>
  <c r="C122" i="20" s="1"/>
  <c r="D122" i="20" s="1"/>
  <c r="E122" i="20" s="1"/>
  <c r="F122" i="20" s="1"/>
  <c r="G122" i="20" s="1"/>
  <c r="R119" i="18"/>
  <c r="Q119" i="18"/>
  <c r="P119" i="18"/>
  <c r="N119" i="18"/>
  <c r="M119" i="18"/>
  <c r="L119" i="18"/>
  <c r="N118" i="18"/>
  <c r="M118" i="18"/>
  <c r="L118" i="18"/>
  <c r="N117" i="18"/>
  <c r="M117" i="18"/>
  <c r="L117" i="18"/>
  <c r="O117" i="18" s="1"/>
  <c r="C119" i="20" s="1"/>
  <c r="D119" i="20" s="1"/>
  <c r="E119" i="20" s="1"/>
  <c r="F119" i="20" s="1"/>
  <c r="G119" i="20" s="1"/>
  <c r="N116" i="18"/>
  <c r="M116" i="18"/>
  <c r="L116" i="18"/>
  <c r="N115" i="18"/>
  <c r="M115" i="18"/>
  <c r="L115" i="18"/>
  <c r="N114" i="18"/>
  <c r="M114" i="18"/>
  <c r="L114" i="18"/>
  <c r="R113" i="18"/>
  <c r="Q113" i="18"/>
  <c r="P113" i="18"/>
  <c r="S113" i="18" s="1"/>
  <c r="H115" i="20" s="1"/>
  <c r="N113" i="18"/>
  <c r="M113" i="18"/>
  <c r="L113" i="18"/>
  <c r="N112" i="18"/>
  <c r="M112" i="18"/>
  <c r="L112" i="18"/>
  <c r="R111" i="18"/>
  <c r="Q111" i="18"/>
  <c r="P111" i="18"/>
  <c r="N111" i="18"/>
  <c r="M111" i="18"/>
  <c r="L111" i="18"/>
  <c r="O111" i="18" s="1"/>
  <c r="C113" i="20" s="1"/>
  <c r="D113" i="20" s="1"/>
  <c r="E113" i="20" s="1"/>
  <c r="F113" i="20" s="1"/>
  <c r="G113" i="20" s="1"/>
  <c r="N110" i="18"/>
  <c r="M110" i="18"/>
  <c r="L110" i="18"/>
  <c r="N109" i="18"/>
  <c r="M109" i="18"/>
  <c r="L109" i="18"/>
  <c r="R108" i="18"/>
  <c r="Q108" i="18"/>
  <c r="P108" i="18"/>
  <c r="N108" i="18"/>
  <c r="M108" i="18"/>
  <c r="L108" i="18"/>
  <c r="O108" i="18" s="1"/>
  <c r="N107" i="18"/>
  <c r="M107" i="18"/>
  <c r="L107" i="18"/>
  <c r="N106" i="18"/>
  <c r="M106" i="18"/>
  <c r="L106" i="18"/>
  <c r="N105" i="18"/>
  <c r="M105" i="18"/>
  <c r="L105" i="18"/>
  <c r="N104" i="18"/>
  <c r="M104" i="18"/>
  <c r="L104" i="18"/>
  <c r="O104" i="18" s="1"/>
  <c r="C106" i="20" s="1"/>
  <c r="D106" i="20" s="1"/>
  <c r="E106" i="20" s="1"/>
  <c r="F106" i="20" s="1"/>
  <c r="G106" i="20" s="1"/>
  <c r="N103" i="18"/>
  <c r="M103" i="18"/>
  <c r="L103" i="18"/>
  <c r="N102" i="18"/>
  <c r="M102" i="18"/>
  <c r="L102" i="18"/>
  <c r="N101" i="18"/>
  <c r="M101" i="18"/>
  <c r="L101" i="18"/>
  <c r="N100" i="18"/>
  <c r="M100" i="18"/>
  <c r="L100" i="18"/>
  <c r="O100" i="18" s="1"/>
  <c r="C102" i="20" s="1"/>
  <c r="D102" i="20" s="1"/>
  <c r="E102" i="20" s="1"/>
  <c r="F102" i="20" s="1"/>
  <c r="G102" i="20" s="1"/>
  <c r="R99" i="18"/>
  <c r="Q99" i="18"/>
  <c r="P99" i="18"/>
  <c r="N99" i="18"/>
  <c r="M99" i="18"/>
  <c r="L99" i="18"/>
  <c r="N98" i="18"/>
  <c r="M98" i="18"/>
  <c r="L98" i="18"/>
  <c r="R97" i="18"/>
  <c r="Q97" i="18"/>
  <c r="P97" i="18"/>
  <c r="N97" i="18"/>
  <c r="M97" i="18"/>
  <c r="L97" i="18"/>
  <c r="R96" i="18"/>
  <c r="Q96" i="18"/>
  <c r="P96" i="18"/>
  <c r="N96" i="18"/>
  <c r="M96" i="18"/>
  <c r="L96" i="18"/>
  <c r="R95" i="18"/>
  <c r="Q95" i="18"/>
  <c r="P95" i="18"/>
  <c r="N95" i="18"/>
  <c r="M95" i="18"/>
  <c r="L95" i="18"/>
  <c r="R94" i="18"/>
  <c r="Q94" i="18"/>
  <c r="P94" i="18"/>
  <c r="N94" i="18"/>
  <c r="M94" i="18"/>
  <c r="L94" i="18"/>
  <c r="R93" i="18"/>
  <c r="Q93" i="18"/>
  <c r="P93" i="18"/>
  <c r="N93" i="18"/>
  <c r="M93" i="18"/>
  <c r="L93" i="18"/>
  <c r="N92" i="18"/>
  <c r="M92" i="18"/>
  <c r="L92" i="18"/>
  <c r="N91" i="18"/>
  <c r="M91" i="18"/>
  <c r="L91" i="18"/>
  <c r="N90" i="18"/>
  <c r="M90" i="18"/>
  <c r="L90" i="18"/>
  <c r="N89" i="18"/>
  <c r="M89" i="18"/>
  <c r="L89" i="18"/>
  <c r="R88" i="18"/>
  <c r="Q88" i="18"/>
  <c r="P88" i="18"/>
  <c r="N88" i="18"/>
  <c r="M88" i="18"/>
  <c r="L88" i="18"/>
  <c r="N87" i="18"/>
  <c r="M87" i="18"/>
  <c r="L87" i="18"/>
  <c r="N86" i="18"/>
  <c r="M86" i="18"/>
  <c r="L86" i="18"/>
  <c r="N85" i="18"/>
  <c r="M85" i="18"/>
  <c r="L85" i="18"/>
  <c r="N84" i="18"/>
  <c r="M84" i="18"/>
  <c r="L84" i="18"/>
  <c r="R83" i="18"/>
  <c r="Q83" i="18"/>
  <c r="P83" i="18"/>
  <c r="S83" i="18" s="1"/>
  <c r="H85" i="20" s="1"/>
  <c r="N83" i="18"/>
  <c r="M83" i="18"/>
  <c r="L83" i="18"/>
  <c r="N82" i="18"/>
  <c r="M82" i="18"/>
  <c r="L82" i="18"/>
  <c r="N81" i="18"/>
  <c r="M81" i="18"/>
  <c r="L81" i="18"/>
  <c r="N80" i="18"/>
  <c r="M80" i="18"/>
  <c r="L80" i="18"/>
  <c r="O80" i="18" s="1"/>
  <c r="C82" i="20" s="1"/>
  <c r="D82" i="20" s="1"/>
  <c r="E82" i="20" s="1"/>
  <c r="F82" i="20" s="1"/>
  <c r="G82" i="20" s="1"/>
  <c r="N79" i="18"/>
  <c r="M79" i="18"/>
  <c r="L79" i="18"/>
  <c r="N78" i="18"/>
  <c r="M78" i="18"/>
  <c r="L78" i="18"/>
  <c r="N77" i="18"/>
  <c r="M77" i="18"/>
  <c r="L77" i="18"/>
  <c r="N76" i="18"/>
  <c r="M76" i="18"/>
  <c r="L76" i="18"/>
  <c r="O76" i="18" s="1"/>
  <c r="C78" i="20" s="1"/>
  <c r="D78" i="20" s="1"/>
  <c r="E78" i="20" s="1"/>
  <c r="F78" i="20" s="1"/>
  <c r="G78" i="20" s="1"/>
  <c r="N75" i="18"/>
  <c r="M75" i="18"/>
  <c r="L75" i="18"/>
  <c r="N74" i="18"/>
  <c r="M74" i="18"/>
  <c r="L74" i="18"/>
  <c r="N73" i="18"/>
  <c r="M73" i="18"/>
  <c r="L73" i="18"/>
  <c r="N72" i="18"/>
  <c r="M72" i="18"/>
  <c r="L72" i="18"/>
  <c r="O72" i="18" s="1"/>
  <c r="C74" i="20" s="1"/>
  <c r="D74" i="20" s="1"/>
  <c r="E74" i="20" s="1"/>
  <c r="F74" i="20" s="1"/>
  <c r="G74" i="20" s="1"/>
  <c r="R71" i="18"/>
  <c r="Q71" i="18"/>
  <c r="P71" i="18"/>
  <c r="N71" i="18"/>
  <c r="M71" i="18"/>
  <c r="L71" i="18"/>
  <c r="R70" i="18"/>
  <c r="Q70" i="18"/>
  <c r="P70" i="18"/>
  <c r="N70" i="18"/>
  <c r="M70" i="18"/>
  <c r="L70" i="18"/>
  <c r="O70" i="18" s="1"/>
  <c r="C72" i="20" s="1"/>
  <c r="D72" i="20" s="1"/>
  <c r="E72" i="20" s="1"/>
  <c r="F72" i="20" s="1"/>
  <c r="G72" i="20" s="1"/>
  <c r="N69" i="18"/>
  <c r="M69" i="18"/>
  <c r="L69" i="18"/>
  <c r="N68" i="18"/>
  <c r="M68" i="18"/>
  <c r="L68" i="18"/>
  <c r="R67" i="18"/>
  <c r="Q67" i="18"/>
  <c r="P67" i="18"/>
  <c r="N67" i="18"/>
  <c r="M67" i="18"/>
  <c r="L67" i="18"/>
  <c r="O67" i="18" s="1"/>
  <c r="N66" i="18"/>
  <c r="M66" i="18"/>
  <c r="L66" i="18"/>
  <c r="R65" i="18"/>
  <c r="Q65" i="18"/>
  <c r="P65" i="18"/>
  <c r="N65" i="18"/>
  <c r="M65" i="18"/>
  <c r="L65" i="18"/>
  <c r="N64" i="18"/>
  <c r="M64" i="18"/>
  <c r="L64" i="18"/>
  <c r="O64" i="18" s="1"/>
  <c r="C66" i="20" s="1"/>
  <c r="D66" i="20" s="1"/>
  <c r="E66" i="20" s="1"/>
  <c r="F66" i="20" s="1"/>
  <c r="G66" i="20" s="1"/>
  <c r="N63" i="18"/>
  <c r="M63" i="18"/>
  <c r="L63" i="18"/>
  <c r="N62" i="18"/>
  <c r="M62" i="18"/>
  <c r="L62" i="18"/>
  <c r="N61" i="18"/>
  <c r="M61" i="18"/>
  <c r="L61" i="18"/>
  <c r="N60" i="18"/>
  <c r="M60" i="18"/>
  <c r="L60" i="18"/>
  <c r="O60" i="18" s="1"/>
  <c r="C62" i="20" s="1"/>
  <c r="D62" i="20" s="1"/>
  <c r="E62" i="20" s="1"/>
  <c r="F62" i="20" s="1"/>
  <c r="G62" i="20" s="1"/>
  <c r="R59" i="18"/>
  <c r="Q59" i="18"/>
  <c r="P59" i="18"/>
  <c r="N59" i="18"/>
  <c r="M59" i="18"/>
  <c r="L59" i="18"/>
  <c r="N58" i="18"/>
  <c r="M58" i="18"/>
  <c r="L58" i="18"/>
  <c r="N57" i="18"/>
  <c r="M57" i="18"/>
  <c r="L57" i="18"/>
  <c r="O57" i="18" s="1"/>
  <c r="C59" i="20" s="1"/>
  <c r="D59" i="20" s="1"/>
  <c r="E59" i="20" s="1"/>
  <c r="F59" i="20" s="1"/>
  <c r="G59" i="20" s="1"/>
  <c r="N56" i="18"/>
  <c r="M56" i="18"/>
  <c r="L56" i="18"/>
  <c r="N55" i="18"/>
  <c r="M55" i="18"/>
  <c r="L55" i="18"/>
  <c r="N54" i="18"/>
  <c r="M54" i="18"/>
  <c r="L54" i="18"/>
  <c r="N53" i="18"/>
  <c r="M53" i="18"/>
  <c r="L53" i="18"/>
  <c r="O53" i="18" s="1"/>
  <c r="C55" i="20" s="1"/>
  <c r="D55" i="20" s="1"/>
  <c r="E55" i="20" s="1"/>
  <c r="F55" i="20" s="1"/>
  <c r="G55" i="20" s="1"/>
  <c r="R52" i="18"/>
  <c r="Q52" i="18"/>
  <c r="P52" i="18"/>
  <c r="N52" i="18"/>
  <c r="M52" i="18"/>
  <c r="L52" i="18"/>
  <c r="R51" i="18"/>
  <c r="Q51" i="18"/>
  <c r="P51" i="18"/>
  <c r="N51" i="18"/>
  <c r="M51" i="18"/>
  <c r="L51" i="18"/>
  <c r="R50" i="18"/>
  <c r="S50" i="18" s="1"/>
  <c r="H52" i="20" s="1"/>
  <c r="Q50" i="18"/>
  <c r="P50" i="18"/>
  <c r="N50" i="18"/>
  <c r="O50" i="18" s="1"/>
  <c r="C52" i="20" s="1"/>
  <c r="D52" i="20" s="1"/>
  <c r="E52" i="20" s="1"/>
  <c r="F52" i="20" s="1"/>
  <c r="G52" i="20" s="1"/>
  <c r="M50" i="18"/>
  <c r="L50" i="18"/>
  <c r="N49" i="18"/>
  <c r="M49" i="18"/>
  <c r="L49" i="18"/>
  <c r="N48" i="18"/>
  <c r="M48" i="18"/>
  <c r="L48" i="18"/>
  <c r="N47" i="18"/>
  <c r="O47" i="18" s="1"/>
  <c r="C49" i="20" s="1"/>
  <c r="D49" i="20" s="1"/>
  <c r="E49" i="20" s="1"/>
  <c r="F49" i="20" s="1"/>
  <c r="G49" i="20" s="1"/>
  <c r="M47" i="18"/>
  <c r="L47" i="18"/>
  <c r="N46" i="18"/>
  <c r="O46" i="18" s="1"/>
  <c r="C48" i="20" s="1"/>
  <c r="D48" i="20" s="1"/>
  <c r="E48" i="20" s="1"/>
  <c r="F48" i="20" s="1"/>
  <c r="G48" i="20" s="1"/>
  <c r="M46" i="18"/>
  <c r="L46" i="18"/>
  <c r="R45" i="18"/>
  <c r="Q45" i="18"/>
  <c r="P45" i="18"/>
  <c r="N45" i="18"/>
  <c r="M45" i="18"/>
  <c r="L45" i="18"/>
  <c r="R44" i="18"/>
  <c r="S44" i="18" s="1"/>
  <c r="H46" i="20" s="1"/>
  <c r="Q44" i="18"/>
  <c r="P44" i="18"/>
  <c r="N44" i="18"/>
  <c r="O44" i="18" s="1"/>
  <c r="C46" i="20" s="1"/>
  <c r="D46" i="20" s="1"/>
  <c r="E46" i="20" s="1"/>
  <c r="F46" i="20" s="1"/>
  <c r="G46" i="20" s="1"/>
  <c r="M44" i="18"/>
  <c r="L44" i="18"/>
  <c r="N43" i="18"/>
  <c r="M43" i="18"/>
  <c r="L43" i="18"/>
  <c r="N42" i="18"/>
  <c r="M42" i="18"/>
  <c r="L42" i="18"/>
  <c r="N41" i="18"/>
  <c r="O41" i="18" s="1"/>
  <c r="C43" i="20" s="1"/>
  <c r="D43" i="20" s="1"/>
  <c r="E43" i="20" s="1"/>
  <c r="F43" i="20" s="1"/>
  <c r="G43" i="20" s="1"/>
  <c r="M41" i="18"/>
  <c r="L41" i="18"/>
  <c r="R40" i="18"/>
  <c r="S40" i="18" s="1"/>
  <c r="H42" i="20" s="1"/>
  <c r="Q40" i="18"/>
  <c r="P40" i="18"/>
  <c r="N40" i="18"/>
  <c r="M40" i="18"/>
  <c r="L40" i="18"/>
  <c r="N39" i="18"/>
  <c r="M39" i="18"/>
  <c r="L39" i="18"/>
  <c r="R38" i="18"/>
  <c r="S38" i="18" s="1"/>
  <c r="H40" i="20" s="1"/>
  <c r="Q38" i="18"/>
  <c r="P38" i="18"/>
  <c r="N38" i="18"/>
  <c r="O38" i="18" s="1"/>
  <c r="C40" i="20" s="1"/>
  <c r="D40" i="20" s="1"/>
  <c r="E40" i="20" s="1"/>
  <c r="F40" i="20" s="1"/>
  <c r="G40" i="20" s="1"/>
  <c r="M38" i="18"/>
  <c r="L38" i="18"/>
  <c r="N37" i="18"/>
  <c r="M37" i="18"/>
  <c r="L37" i="18"/>
  <c r="N36" i="18"/>
  <c r="M36" i="18"/>
  <c r="L36" i="18"/>
  <c r="N35" i="18"/>
  <c r="O35" i="18" s="1"/>
  <c r="C37" i="20" s="1"/>
  <c r="D37" i="20" s="1"/>
  <c r="E37" i="20" s="1"/>
  <c r="F37" i="20" s="1"/>
  <c r="G37" i="20" s="1"/>
  <c r="M35" i="18"/>
  <c r="L35" i="18"/>
  <c r="N34" i="18"/>
  <c r="O34" i="18" s="1"/>
  <c r="C36" i="20" s="1"/>
  <c r="D36" i="20" s="1"/>
  <c r="E36" i="20" s="1"/>
  <c r="F36" i="20" s="1"/>
  <c r="G36" i="20" s="1"/>
  <c r="M34" i="18"/>
  <c r="L34" i="18"/>
  <c r="R33" i="18"/>
  <c r="Q33" i="18"/>
  <c r="P33" i="18"/>
  <c r="N33" i="18"/>
  <c r="M33" i="18"/>
  <c r="L33" i="18"/>
  <c r="N32" i="18"/>
  <c r="O32" i="18" s="1"/>
  <c r="C34" i="20" s="1"/>
  <c r="D34" i="20" s="1"/>
  <c r="E34" i="20" s="1"/>
  <c r="F34" i="20" s="1"/>
  <c r="G34" i="20" s="1"/>
  <c r="M32" i="18"/>
  <c r="L32" i="18"/>
  <c r="R31" i="18"/>
  <c r="S31" i="18" s="1"/>
  <c r="H33" i="20" s="1"/>
  <c r="Q31" i="18"/>
  <c r="P31" i="18"/>
  <c r="N31" i="18"/>
  <c r="M31" i="18"/>
  <c r="L31" i="18"/>
  <c r="N30" i="18"/>
  <c r="M30" i="18"/>
  <c r="L30" i="18"/>
  <c r="N29" i="18"/>
  <c r="M29" i="18"/>
  <c r="L29" i="18"/>
  <c r="N28" i="18"/>
  <c r="M28" i="18"/>
  <c r="L28" i="18"/>
  <c r="N27" i="18"/>
  <c r="M27" i="18"/>
  <c r="L27" i="18"/>
  <c r="R26" i="18"/>
  <c r="Q26" i="18"/>
  <c r="P26" i="18"/>
  <c r="N26" i="18"/>
  <c r="M26" i="18"/>
  <c r="L26" i="18"/>
  <c r="R25" i="18"/>
  <c r="Q25" i="18"/>
  <c r="P25" i="18"/>
  <c r="N25" i="18"/>
  <c r="M25" i="18"/>
  <c r="L25" i="18"/>
  <c r="R24" i="18"/>
  <c r="Q24" i="18"/>
  <c r="P24" i="18"/>
  <c r="N24" i="18"/>
  <c r="M24" i="18"/>
  <c r="L24" i="18"/>
  <c r="N23" i="18"/>
  <c r="M23" i="18"/>
  <c r="L23" i="18"/>
  <c r="R22" i="18"/>
  <c r="Q22" i="18"/>
  <c r="P22" i="18"/>
  <c r="N22" i="18"/>
  <c r="M22" i="18"/>
  <c r="L22" i="18"/>
  <c r="N21" i="18"/>
  <c r="M21" i="18"/>
  <c r="L21" i="18"/>
  <c r="N20" i="18"/>
  <c r="M20" i="18"/>
  <c r="L20" i="18"/>
  <c r="N19" i="18"/>
  <c r="M19" i="18"/>
  <c r="L19" i="18"/>
  <c r="R18" i="18"/>
  <c r="S18" i="18" s="1"/>
  <c r="H20" i="20" s="1"/>
  <c r="N18" i="18"/>
  <c r="M18" i="18"/>
  <c r="L18" i="18"/>
  <c r="N17" i="18"/>
  <c r="M17" i="18"/>
  <c r="L17" i="18"/>
  <c r="N16" i="18"/>
  <c r="M16" i="18"/>
  <c r="L16" i="18"/>
  <c r="N15" i="18"/>
  <c r="M15" i="18"/>
  <c r="L15" i="18"/>
  <c r="N14" i="18"/>
  <c r="M14" i="18"/>
  <c r="L14" i="18"/>
  <c r="R13" i="18"/>
  <c r="S13" i="18" s="1"/>
  <c r="H15" i="20" s="1"/>
  <c r="Q13" i="18"/>
  <c r="N13" i="18"/>
  <c r="M13" i="18"/>
  <c r="L13" i="18"/>
  <c r="N12" i="18"/>
  <c r="M12" i="18"/>
  <c r="L12" i="18"/>
  <c r="N11" i="18"/>
  <c r="M11" i="18"/>
  <c r="L11" i="18"/>
  <c r="N10" i="18"/>
  <c r="M10" i="18"/>
  <c r="L10" i="18"/>
  <c r="R9" i="18"/>
  <c r="Q9" i="18"/>
  <c r="P9" i="18"/>
  <c r="N9" i="18"/>
  <c r="M9" i="18"/>
  <c r="L9" i="18"/>
  <c r="R8" i="18"/>
  <c r="Q8" i="18"/>
  <c r="P8" i="18"/>
  <c r="N8" i="18"/>
  <c r="M8" i="18"/>
  <c r="L8" i="18"/>
  <c r="P9" i="17"/>
  <c r="Q9" i="17"/>
  <c r="R9" i="17"/>
  <c r="P13" i="17"/>
  <c r="Q13" i="17"/>
  <c r="R13" i="17"/>
  <c r="S13" i="17" s="1"/>
  <c r="H16" i="21" s="1"/>
  <c r="P18" i="17"/>
  <c r="Q18" i="17"/>
  <c r="R18" i="17"/>
  <c r="P22" i="17"/>
  <c r="Q22" i="17"/>
  <c r="R22" i="17"/>
  <c r="P24" i="17"/>
  <c r="Q24" i="17"/>
  <c r="R24" i="17"/>
  <c r="P25" i="17"/>
  <c r="Q25" i="17"/>
  <c r="R25" i="17"/>
  <c r="P26" i="17"/>
  <c r="Q26" i="17"/>
  <c r="R26" i="17"/>
  <c r="P31" i="17"/>
  <c r="Q31" i="17"/>
  <c r="R31" i="17"/>
  <c r="P33" i="17"/>
  <c r="Q33" i="17"/>
  <c r="R33" i="17"/>
  <c r="P38" i="17"/>
  <c r="Q38" i="17"/>
  <c r="R38" i="17"/>
  <c r="P40" i="17"/>
  <c r="Q40" i="17"/>
  <c r="R40" i="17"/>
  <c r="P44" i="17"/>
  <c r="Q44" i="17"/>
  <c r="R44" i="17"/>
  <c r="P45" i="17"/>
  <c r="Q45" i="17"/>
  <c r="R45" i="17"/>
  <c r="P50" i="17"/>
  <c r="Q50" i="17"/>
  <c r="R50" i="17"/>
  <c r="P51" i="17"/>
  <c r="Q51" i="17"/>
  <c r="R51" i="17"/>
  <c r="P52" i="17"/>
  <c r="Q52" i="17"/>
  <c r="R52" i="17"/>
  <c r="P59" i="17"/>
  <c r="Q59" i="17"/>
  <c r="R59" i="17"/>
  <c r="P65" i="17"/>
  <c r="Q65" i="17"/>
  <c r="R65" i="17"/>
  <c r="P67" i="17"/>
  <c r="Q67" i="17"/>
  <c r="R67" i="17"/>
  <c r="P70" i="17"/>
  <c r="Q70" i="17"/>
  <c r="R70" i="17"/>
  <c r="P71" i="17"/>
  <c r="Q71" i="17"/>
  <c r="R71" i="17"/>
  <c r="P83" i="17"/>
  <c r="Q83" i="17"/>
  <c r="R83" i="17"/>
  <c r="P88" i="17"/>
  <c r="Q88" i="17"/>
  <c r="R88" i="17"/>
  <c r="P93" i="17"/>
  <c r="Q93" i="17"/>
  <c r="R93" i="17"/>
  <c r="P94" i="17"/>
  <c r="Q94" i="17"/>
  <c r="R94" i="17"/>
  <c r="P95" i="17"/>
  <c r="Q95" i="17"/>
  <c r="R95" i="17"/>
  <c r="P96" i="17"/>
  <c r="Q96" i="17"/>
  <c r="R96" i="17"/>
  <c r="P97" i="17"/>
  <c r="Q97" i="17"/>
  <c r="R97" i="17"/>
  <c r="P99" i="17"/>
  <c r="Q99" i="17"/>
  <c r="R99" i="17"/>
  <c r="P108" i="17"/>
  <c r="Q108" i="17"/>
  <c r="R108" i="17"/>
  <c r="P111" i="17"/>
  <c r="Q111" i="17"/>
  <c r="R111" i="17"/>
  <c r="P113" i="17"/>
  <c r="Q113" i="17"/>
  <c r="R113" i="17"/>
  <c r="P119" i="17"/>
  <c r="Q119" i="17"/>
  <c r="R119" i="17"/>
  <c r="P121" i="17"/>
  <c r="Q121" i="17"/>
  <c r="R121" i="17"/>
  <c r="P122" i="17"/>
  <c r="Q122" i="17"/>
  <c r="R122" i="17"/>
  <c r="P125" i="17"/>
  <c r="Q125" i="17"/>
  <c r="R125" i="17"/>
  <c r="P126" i="17"/>
  <c r="Q126" i="17"/>
  <c r="R126" i="17"/>
  <c r="P129" i="17"/>
  <c r="Q129" i="17"/>
  <c r="R129" i="17"/>
  <c r="P130" i="17"/>
  <c r="Q130" i="17"/>
  <c r="R130" i="17"/>
  <c r="P131" i="17"/>
  <c r="Q131" i="17"/>
  <c r="R131" i="17"/>
  <c r="P133" i="17"/>
  <c r="Q133" i="17"/>
  <c r="R133" i="17"/>
  <c r="P136" i="17"/>
  <c r="Q136" i="17"/>
  <c r="R136" i="17"/>
  <c r="P139" i="17"/>
  <c r="Q139" i="17"/>
  <c r="R139" i="17"/>
  <c r="P140" i="17"/>
  <c r="Q140" i="17"/>
  <c r="R140" i="17"/>
  <c r="P143" i="17"/>
  <c r="Q143" i="17"/>
  <c r="R143" i="17"/>
  <c r="P144" i="17"/>
  <c r="Q144" i="17"/>
  <c r="R144" i="17"/>
  <c r="P146" i="17"/>
  <c r="Q146" i="17"/>
  <c r="R146" i="17"/>
  <c r="P153" i="17"/>
  <c r="Q153" i="17"/>
  <c r="R153" i="17"/>
  <c r="P161" i="17"/>
  <c r="Q161" i="17"/>
  <c r="R161" i="17"/>
  <c r="P166" i="17"/>
  <c r="Q166" i="17"/>
  <c r="R166" i="17"/>
  <c r="P168" i="17"/>
  <c r="Q168" i="17"/>
  <c r="R168" i="17"/>
  <c r="P171" i="17"/>
  <c r="Q171" i="17"/>
  <c r="R171" i="17"/>
  <c r="P175" i="17"/>
  <c r="Q175" i="17"/>
  <c r="R175" i="17"/>
  <c r="P178" i="17"/>
  <c r="Q178" i="17"/>
  <c r="R178" i="17"/>
  <c r="P179" i="17"/>
  <c r="Q179" i="17"/>
  <c r="R179" i="17"/>
  <c r="P180" i="17"/>
  <c r="Q180" i="17"/>
  <c r="R180" i="17"/>
  <c r="P184" i="17"/>
  <c r="Q184" i="17"/>
  <c r="R184" i="17"/>
  <c r="P186" i="17"/>
  <c r="Q186" i="17"/>
  <c r="R186" i="17"/>
  <c r="P189" i="17"/>
  <c r="Q189" i="17"/>
  <c r="R189" i="17"/>
  <c r="P190" i="17"/>
  <c r="Q190" i="17"/>
  <c r="R190" i="17"/>
  <c r="P191" i="17"/>
  <c r="Q191" i="17"/>
  <c r="R191" i="17"/>
  <c r="P195" i="17"/>
  <c r="Q195" i="17"/>
  <c r="R195" i="17"/>
  <c r="P203" i="17"/>
  <c r="Q203" i="17"/>
  <c r="R203" i="17"/>
  <c r="P207" i="17"/>
  <c r="Q207" i="17"/>
  <c r="R207" i="17"/>
  <c r="P208" i="17"/>
  <c r="Q208" i="17"/>
  <c r="R208" i="17"/>
  <c r="P210" i="17"/>
  <c r="Q210" i="17"/>
  <c r="R210" i="17"/>
  <c r="P214" i="17"/>
  <c r="Q214" i="17"/>
  <c r="R214" i="17"/>
  <c r="P219" i="17"/>
  <c r="Q219" i="17"/>
  <c r="R219" i="17"/>
  <c r="P221" i="17"/>
  <c r="Q221" i="17"/>
  <c r="R221" i="17"/>
  <c r="P225" i="17"/>
  <c r="Q225" i="17"/>
  <c r="R225" i="17"/>
  <c r="P226" i="17"/>
  <c r="Q226" i="17"/>
  <c r="R226" i="17"/>
  <c r="P228" i="17"/>
  <c r="Q228" i="17"/>
  <c r="R228" i="17"/>
  <c r="Q8" i="17"/>
  <c r="R8" i="17"/>
  <c r="L9" i="17"/>
  <c r="M9" i="17"/>
  <c r="N9" i="17"/>
  <c r="L10" i="17"/>
  <c r="M10" i="17"/>
  <c r="N10" i="17"/>
  <c r="L11" i="17"/>
  <c r="M11" i="17"/>
  <c r="N11" i="17"/>
  <c r="L12" i="17"/>
  <c r="M12" i="17"/>
  <c r="N12" i="17"/>
  <c r="L13" i="17"/>
  <c r="M13" i="17"/>
  <c r="N13" i="17"/>
  <c r="L14" i="17"/>
  <c r="M14" i="17"/>
  <c r="N14" i="17"/>
  <c r="L15" i="17"/>
  <c r="M15" i="17"/>
  <c r="N15" i="17"/>
  <c r="L16" i="17"/>
  <c r="M16" i="17"/>
  <c r="N16" i="17"/>
  <c r="L17" i="17"/>
  <c r="M17" i="17"/>
  <c r="N17" i="17"/>
  <c r="L18" i="17"/>
  <c r="M18" i="17"/>
  <c r="N18" i="17"/>
  <c r="L19" i="17"/>
  <c r="M19" i="17"/>
  <c r="N19" i="17"/>
  <c r="L20" i="17"/>
  <c r="M20" i="17"/>
  <c r="N20" i="17"/>
  <c r="L21" i="17"/>
  <c r="M21" i="17"/>
  <c r="N21" i="17"/>
  <c r="L22" i="17"/>
  <c r="M22" i="17"/>
  <c r="N22" i="17"/>
  <c r="L23" i="17"/>
  <c r="M23" i="17"/>
  <c r="N23" i="17"/>
  <c r="L24" i="17"/>
  <c r="M24" i="17"/>
  <c r="N24" i="17"/>
  <c r="L25" i="17"/>
  <c r="M25" i="17"/>
  <c r="N25" i="17"/>
  <c r="L26" i="17"/>
  <c r="M26" i="17"/>
  <c r="N26" i="17"/>
  <c r="L27" i="17"/>
  <c r="M27" i="17"/>
  <c r="N27" i="17"/>
  <c r="L28" i="17"/>
  <c r="M28" i="17"/>
  <c r="N28" i="17"/>
  <c r="L29" i="17"/>
  <c r="M29" i="17"/>
  <c r="N29" i="17"/>
  <c r="L30" i="17"/>
  <c r="M30" i="17"/>
  <c r="N30" i="17"/>
  <c r="L31" i="17"/>
  <c r="M31" i="17"/>
  <c r="N31" i="17"/>
  <c r="L32" i="17"/>
  <c r="M32" i="17"/>
  <c r="N32" i="17"/>
  <c r="L33" i="17"/>
  <c r="M33" i="17"/>
  <c r="N33" i="17"/>
  <c r="L34" i="17"/>
  <c r="M34" i="17"/>
  <c r="N34" i="17"/>
  <c r="L35" i="17"/>
  <c r="M35" i="17"/>
  <c r="N35" i="17"/>
  <c r="L36" i="17"/>
  <c r="M36" i="17"/>
  <c r="N36" i="17"/>
  <c r="L37" i="17"/>
  <c r="M37" i="17"/>
  <c r="N37" i="17"/>
  <c r="L38" i="17"/>
  <c r="M38" i="17"/>
  <c r="N38" i="17"/>
  <c r="L39" i="17"/>
  <c r="M39" i="17"/>
  <c r="N39" i="17"/>
  <c r="L40" i="17"/>
  <c r="M40" i="17"/>
  <c r="N40" i="17"/>
  <c r="L41" i="17"/>
  <c r="M41" i="17"/>
  <c r="N41" i="17"/>
  <c r="L42" i="17"/>
  <c r="M42" i="17"/>
  <c r="N42" i="17"/>
  <c r="L43" i="17"/>
  <c r="M43" i="17"/>
  <c r="N43" i="17"/>
  <c r="L44" i="17"/>
  <c r="M44" i="17"/>
  <c r="N44" i="17"/>
  <c r="L45" i="17"/>
  <c r="M45" i="17"/>
  <c r="N45" i="17"/>
  <c r="L46" i="17"/>
  <c r="M46" i="17"/>
  <c r="N46" i="17"/>
  <c r="L47" i="17"/>
  <c r="M47" i="17"/>
  <c r="N47" i="17"/>
  <c r="L48" i="17"/>
  <c r="M48" i="17"/>
  <c r="N48" i="17"/>
  <c r="L49" i="17"/>
  <c r="M49" i="17"/>
  <c r="N49" i="17"/>
  <c r="L50" i="17"/>
  <c r="M50" i="17"/>
  <c r="N50" i="17"/>
  <c r="L51" i="17"/>
  <c r="M51" i="17"/>
  <c r="N51" i="17"/>
  <c r="L52" i="17"/>
  <c r="M52" i="17"/>
  <c r="N52" i="17"/>
  <c r="L53" i="17"/>
  <c r="M53" i="17"/>
  <c r="N53" i="17"/>
  <c r="L54" i="17"/>
  <c r="M54" i="17"/>
  <c r="N54" i="17"/>
  <c r="L55" i="17"/>
  <c r="M55" i="17"/>
  <c r="N55" i="17"/>
  <c r="L56" i="17"/>
  <c r="M56" i="17"/>
  <c r="N56" i="17"/>
  <c r="L57" i="17"/>
  <c r="M57" i="17"/>
  <c r="N57" i="17"/>
  <c r="L58" i="17"/>
  <c r="M58" i="17"/>
  <c r="N58" i="17"/>
  <c r="L59" i="17"/>
  <c r="M59" i="17"/>
  <c r="N59" i="17"/>
  <c r="L60" i="17"/>
  <c r="M60" i="17"/>
  <c r="N60" i="17"/>
  <c r="L61" i="17"/>
  <c r="M61" i="17"/>
  <c r="N61" i="17"/>
  <c r="L62" i="17"/>
  <c r="M62" i="17"/>
  <c r="N62" i="17"/>
  <c r="L63" i="17"/>
  <c r="M63" i="17"/>
  <c r="N63" i="17"/>
  <c r="L64" i="17"/>
  <c r="M64" i="17"/>
  <c r="N64" i="17"/>
  <c r="L65" i="17"/>
  <c r="M65" i="17"/>
  <c r="N65" i="17"/>
  <c r="L66" i="17"/>
  <c r="M66" i="17"/>
  <c r="N66" i="17"/>
  <c r="L67" i="17"/>
  <c r="M67" i="17"/>
  <c r="N67" i="17"/>
  <c r="L68" i="17"/>
  <c r="M68" i="17"/>
  <c r="N68" i="17"/>
  <c r="L69" i="17"/>
  <c r="M69" i="17"/>
  <c r="N69" i="17"/>
  <c r="L70" i="17"/>
  <c r="M70" i="17"/>
  <c r="N70" i="17"/>
  <c r="L71" i="17"/>
  <c r="M71" i="17"/>
  <c r="N71" i="17"/>
  <c r="L72" i="17"/>
  <c r="M72" i="17"/>
  <c r="N72" i="17"/>
  <c r="L73" i="17"/>
  <c r="M73" i="17"/>
  <c r="N73" i="17"/>
  <c r="L74" i="17"/>
  <c r="M74" i="17"/>
  <c r="N74" i="17"/>
  <c r="L75" i="17"/>
  <c r="M75" i="17"/>
  <c r="N75" i="17"/>
  <c r="L76" i="17"/>
  <c r="M76" i="17"/>
  <c r="N76" i="17"/>
  <c r="L77" i="17"/>
  <c r="M77" i="17"/>
  <c r="N77" i="17"/>
  <c r="L78" i="17"/>
  <c r="M78" i="17"/>
  <c r="N78" i="17"/>
  <c r="L79" i="17"/>
  <c r="M79" i="17"/>
  <c r="N79" i="17"/>
  <c r="L80" i="17"/>
  <c r="M80" i="17"/>
  <c r="N80" i="17"/>
  <c r="L81" i="17"/>
  <c r="M81" i="17"/>
  <c r="N81" i="17"/>
  <c r="L82" i="17"/>
  <c r="M82" i="17"/>
  <c r="N82" i="17"/>
  <c r="L83" i="17"/>
  <c r="M83" i="17"/>
  <c r="N83" i="17"/>
  <c r="L84" i="17"/>
  <c r="M84" i="17"/>
  <c r="N84" i="17"/>
  <c r="L85" i="17"/>
  <c r="M85" i="17"/>
  <c r="N85" i="17"/>
  <c r="L86" i="17"/>
  <c r="M86" i="17"/>
  <c r="N86" i="17"/>
  <c r="L87" i="17"/>
  <c r="M87" i="17"/>
  <c r="N87" i="17"/>
  <c r="L88" i="17"/>
  <c r="M88" i="17"/>
  <c r="N88" i="17"/>
  <c r="L89" i="17"/>
  <c r="M89" i="17"/>
  <c r="N89" i="17"/>
  <c r="L90" i="17"/>
  <c r="M90" i="17"/>
  <c r="N90" i="17"/>
  <c r="L91" i="17"/>
  <c r="M91" i="17"/>
  <c r="N91" i="17"/>
  <c r="L92" i="17"/>
  <c r="M92" i="17"/>
  <c r="N92" i="17"/>
  <c r="L93" i="17"/>
  <c r="M93" i="17"/>
  <c r="N93" i="17"/>
  <c r="L94" i="17"/>
  <c r="M94" i="17"/>
  <c r="N94" i="17"/>
  <c r="L95" i="17"/>
  <c r="M95" i="17"/>
  <c r="N95" i="17"/>
  <c r="L96" i="17"/>
  <c r="M96" i="17"/>
  <c r="N96" i="17"/>
  <c r="L97" i="17"/>
  <c r="M97" i="17"/>
  <c r="N97" i="17"/>
  <c r="L98" i="17"/>
  <c r="M98" i="17"/>
  <c r="N98" i="17"/>
  <c r="L99" i="17"/>
  <c r="M99" i="17"/>
  <c r="N99" i="17"/>
  <c r="L100" i="17"/>
  <c r="M100" i="17"/>
  <c r="N100" i="17"/>
  <c r="L101" i="17"/>
  <c r="M101" i="17"/>
  <c r="N101" i="17"/>
  <c r="L102" i="17"/>
  <c r="M102" i="17"/>
  <c r="N102" i="17"/>
  <c r="L103" i="17"/>
  <c r="M103" i="17"/>
  <c r="N103" i="17"/>
  <c r="L104" i="17"/>
  <c r="M104" i="17"/>
  <c r="N104" i="17"/>
  <c r="L105" i="17"/>
  <c r="M105" i="17"/>
  <c r="N105" i="17"/>
  <c r="L106" i="17"/>
  <c r="M106" i="17"/>
  <c r="N106" i="17"/>
  <c r="L107" i="17"/>
  <c r="M107" i="17"/>
  <c r="N107" i="17"/>
  <c r="L108" i="17"/>
  <c r="M108" i="17"/>
  <c r="N108" i="17"/>
  <c r="L109" i="17"/>
  <c r="M109" i="17"/>
  <c r="N109" i="17"/>
  <c r="L110" i="17"/>
  <c r="M110" i="17"/>
  <c r="N110" i="17"/>
  <c r="L111" i="17"/>
  <c r="M111" i="17"/>
  <c r="N111" i="17"/>
  <c r="L112" i="17"/>
  <c r="M112" i="17"/>
  <c r="N112" i="17"/>
  <c r="L113" i="17"/>
  <c r="M113" i="17"/>
  <c r="N113" i="17"/>
  <c r="L114" i="17"/>
  <c r="M114" i="17"/>
  <c r="N114" i="17"/>
  <c r="L115" i="17"/>
  <c r="M115" i="17"/>
  <c r="N115" i="17"/>
  <c r="L116" i="17"/>
  <c r="M116" i="17"/>
  <c r="N116" i="17"/>
  <c r="L117" i="17"/>
  <c r="M117" i="17"/>
  <c r="N117" i="17"/>
  <c r="L118" i="17"/>
  <c r="M118" i="17"/>
  <c r="N118" i="17"/>
  <c r="L119" i="17"/>
  <c r="M119" i="17"/>
  <c r="N119" i="17"/>
  <c r="L120" i="17"/>
  <c r="M120" i="17"/>
  <c r="N120" i="17"/>
  <c r="L121" i="17"/>
  <c r="M121" i="17"/>
  <c r="N121" i="17"/>
  <c r="L122" i="17"/>
  <c r="M122" i="17"/>
  <c r="N122" i="17"/>
  <c r="L123" i="17"/>
  <c r="M123" i="17"/>
  <c r="N123" i="17"/>
  <c r="L124" i="17"/>
  <c r="M124" i="17"/>
  <c r="N124" i="17"/>
  <c r="L125" i="17"/>
  <c r="M125" i="17"/>
  <c r="N125" i="17"/>
  <c r="L126" i="17"/>
  <c r="M126" i="17"/>
  <c r="N126" i="17"/>
  <c r="L127" i="17"/>
  <c r="M127" i="17"/>
  <c r="N127" i="17"/>
  <c r="L128" i="17"/>
  <c r="M128" i="17"/>
  <c r="N128" i="17"/>
  <c r="L129" i="17"/>
  <c r="M129" i="17"/>
  <c r="N129" i="17"/>
  <c r="L130" i="17"/>
  <c r="M130" i="17"/>
  <c r="N130" i="17"/>
  <c r="L131" i="17"/>
  <c r="M131" i="17"/>
  <c r="N131" i="17"/>
  <c r="L132" i="17"/>
  <c r="M132" i="17"/>
  <c r="N132" i="17"/>
  <c r="L133" i="17"/>
  <c r="M133" i="17"/>
  <c r="N133" i="17"/>
  <c r="L134" i="17"/>
  <c r="M134" i="17"/>
  <c r="N134" i="17"/>
  <c r="L135" i="17"/>
  <c r="M135" i="17"/>
  <c r="N135" i="17"/>
  <c r="L136" i="17"/>
  <c r="M136" i="17"/>
  <c r="N136" i="17"/>
  <c r="L137" i="17"/>
  <c r="M137" i="17"/>
  <c r="N137" i="17"/>
  <c r="L138" i="17"/>
  <c r="M138" i="17"/>
  <c r="N138" i="17"/>
  <c r="L139" i="17"/>
  <c r="M139" i="17"/>
  <c r="N139" i="17"/>
  <c r="L140" i="17"/>
  <c r="M140" i="17"/>
  <c r="N140" i="17"/>
  <c r="L141" i="17"/>
  <c r="M141" i="17"/>
  <c r="N141" i="17"/>
  <c r="L142" i="17"/>
  <c r="M142" i="17"/>
  <c r="N142" i="17"/>
  <c r="L143" i="17"/>
  <c r="M143" i="17"/>
  <c r="N143" i="17"/>
  <c r="L144" i="17"/>
  <c r="M144" i="17"/>
  <c r="N144" i="17"/>
  <c r="L145" i="17"/>
  <c r="M145" i="17"/>
  <c r="N145" i="17"/>
  <c r="L146" i="17"/>
  <c r="M146" i="17"/>
  <c r="N146" i="17"/>
  <c r="L147" i="17"/>
  <c r="M147" i="17"/>
  <c r="N147" i="17"/>
  <c r="L148" i="17"/>
  <c r="M148" i="17"/>
  <c r="N148" i="17"/>
  <c r="L149" i="17"/>
  <c r="M149" i="17"/>
  <c r="N149" i="17"/>
  <c r="L150" i="17"/>
  <c r="M150" i="17"/>
  <c r="N150" i="17"/>
  <c r="L151" i="17"/>
  <c r="M151" i="17"/>
  <c r="N151" i="17"/>
  <c r="L152" i="17"/>
  <c r="M152" i="17"/>
  <c r="N152" i="17"/>
  <c r="L153" i="17"/>
  <c r="M153" i="17"/>
  <c r="N153" i="17"/>
  <c r="L154" i="17"/>
  <c r="M154" i="17"/>
  <c r="N154" i="17"/>
  <c r="L155" i="17"/>
  <c r="M155" i="17"/>
  <c r="N155" i="17"/>
  <c r="L156" i="17"/>
  <c r="M156" i="17"/>
  <c r="N156" i="17"/>
  <c r="L157" i="17"/>
  <c r="M157" i="17"/>
  <c r="N157" i="17"/>
  <c r="L158" i="17"/>
  <c r="M158" i="17"/>
  <c r="N158" i="17"/>
  <c r="L159" i="17"/>
  <c r="M159" i="17"/>
  <c r="N159" i="17"/>
  <c r="L160" i="17"/>
  <c r="M160" i="17"/>
  <c r="N160" i="17"/>
  <c r="L161" i="17"/>
  <c r="M161" i="17"/>
  <c r="N161" i="17"/>
  <c r="L162" i="17"/>
  <c r="M162" i="17"/>
  <c r="N162" i="17"/>
  <c r="L163" i="17"/>
  <c r="M163" i="17"/>
  <c r="N163" i="17"/>
  <c r="L164" i="17"/>
  <c r="M164" i="17"/>
  <c r="N164" i="17"/>
  <c r="L165" i="17"/>
  <c r="M165" i="17"/>
  <c r="N165" i="17"/>
  <c r="L166" i="17"/>
  <c r="M166" i="17"/>
  <c r="N166" i="17"/>
  <c r="L167" i="17"/>
  <c r="M167" i="17"/>
  <c r="N167" i="17"/>
  <c r="L168" i="17"/>
  <c r="M168" i="17"/>
  <c r="N168" i="17"/>
  <c r="L169" i="17"/>
  <c r="M169" i="17"/>
  <c r="N169" i="17"/>
  <c r="L170" i="17"/>
  <c r="M170" i="17"/>
  <c r="N170" i="17"/>
  <c r="L171" i="17"/>
  <c r="M171" i="17"/>
  <c r="N171" i="17"/>
  <c r="L172" i="17"/>
  <c r="M172" i="17"/>
  <c r="N172" i="17"/>
  <c r="L173" i="17"/>
  <c r="M173" i="17"/>
  <c r="N173" i="17"/>
  <c r="L174" i="17"/>
  <c r="M174" i="17"/>
  <c r="N174" i="17"/>
  <c r="L175" i="17"/>
  <c r="M175" i="17"/>
  <c r="N175" i="17"/>
  <c r="L176" i="17"/>
  <c r="M176" i="17"/>
  <c r="N176" i="17"/>
  <c r="L177" i="17"/>
  <c r="M177" i="17"/>
  <c r="N177" i="17"/>
  <c r="L178" i="17"/>
  <c r="M178" i="17"/>
  <c r="N178" i="17"/>
  <c r="L179" i="17"/>
  <c r="M179" i="17"/>
  <c r="N179" i="17"/>
  <c r="L180" i="17"/>
  <c r="M180" i="17"/>
  <c r="N180" i="17"/>
  <c r="L181" i="17"/>
  <c r="M181" i="17"/>
  <c r="N181" i="17"/>
  <c r="L182" i="17"/>
  <c r="M182" i="17"/>
  <c r="N182" i="17"/>
  <c r="L183" i="17"/>
  <c r="M183" i="17"/>
  <c r="N183" i="17"/>
  <c r="L184" i="17"/>
  <c r="M184" i="17"/>
  <c r="N184" i="17"/>
  <c r="L185" i="17"/>
  <c r="M185" i="17"/>
  <c r="N185" i="17"/>
  <c r="L186" i="17"/>
  <c r="M186" i="17"/>
  <c r="N186" i="17"/>
  <c r="L187" i="17"/>
  <c r="M187" i="17"/>
  <c r="N187" i="17"/>
  <c r="L188" i="17"/>
  <c r="M188" i="17"/>
  <c r="N188" i="17"/>
  <c r="L189" i="17"/>
  <c r="M189" i="17"/>
  <c r="N189" i="17"/>
  <c r="L190" i="17"/>
  <c r="M190" i="17"/>
  <c r="N190" i="17"/>
  <c r="L191" i="17"/>
  <c r="M191" i="17"/>
  <c r="N191" i="17"/>
  <c r="L192" i="17"/>
  <c r="M192" i="17"/>
  <c r="N192" i="17"/>
  <c r="L193" i="17"/>
  <c r="M193" i="17"/>
  <c r="N193" i="17"/>
  <c r="L194" i="17"/>
  <c r="M194" i="17"/>
  <c r="N194" i="17"/>
  <c r="L195" i="17"/>
  <c r="M195" i="17"/>
  <c r="N195" i="17"/>
  <c r="L196" i="17"/>
  <c r="M196" i="17"/>
  <c r="N196" i="17"/>
  <c r="L197" i="17"/>
  <c r="M197" i="17"/>
  <c r="N197" i="17"/>
  <c r="L198" i="17"/>
  <c r="M198" i="17"/>
  <c r="N198" i="17"/>
  <c r="L199" i="17"/>
  <c r="M199" i="17"/>
  <c r="N199" i="17"/>
  <c r="L200" i="17"/>
  <c r="M200" i="17"/>
  <c r="N200" i="17"/>
  <c r="L201" i="17"/>
  <c r="M201" i="17"/>
  <c r="N201" i="17"/>
  <c r="L202" i="17"/>
  <c r="M202" i="17"/>
  <c r="N202" i="17"/>
  <c r="L203" i="17"/>
  <c r="M203" i="17"/>
  <c r="N203" i="17"/>
  <c r="L204" i="17"/>
  <c r="M204" i="17"/>
  <c r="N204" i="17"/>
  <c r="L205" i="17"/>
  <c r="M205" i="17"/>
  <c r="N205" i="17"/>
  <c r="L206" i="17"/>
  <c r="M206" i="17"/>
  <c r="N206" i="17"/>
  <c r="L207" i="17"/>
  <c r="M207" i="17"/>
  <c r="N207" i="17"/>
  <c r="L208" i="17"/>
  <c r="M208" i="17"/>
  <c r="N208" i="17"/>
  <c r="L209" i="17"/>
  <c r="M209" i="17"/>
  <c r="N209" i="17"/>
  <c r="L210" i="17"/>
  <c r="M210" i="17"/>
  <c r="N210" i="17"/>
  <c r="L211" i="17"/>
  <c r="M211" i="17"/>
  <c r="N211" i="17"/>
  <c r="L212" i="17"/>
  <c r="M212" i="17"/>
  <c r="N212" i="17"/>
  <c r="L213" i="17"/>
  <c r="M213" i="17"/>
  <c r="N213" i="17"/>
  <c r="L214" i="17"/>
  <c r="M214" i="17"/>
  <c r="N214" i="17"/>
  <c r="L215" i="17"/>
  <c r="M215" i="17"/>
  <c r="N215" i="17"/>
  <c r="L216" i="17"/>
  <c r="M216" i="17"/>
  <c r="N216" i="17"/>
  <c r="L217" i="17"/>
  <c r="M217" i="17"/>
  <c r="N217" i="17"/>
  <c r="L218" i="17"/>
  <c r="M218" i="17"/>
  <c r="N218" i="17"/>
  <c r="L219" i="17"/>
  <c r="M219" i="17"/>
  <c r="N219" i="17"/>
  <c r="L220" i="17"/>
  <c r="M220" i="17"/>
  <c r="N220" i="17"/>
  <c r="L221" i="17"/>
  <c r="M221" i="17"/>
  <c r="N221" i="17"/>
  <c r="L222" i="17"/>
  <c r="O222" i="17" s="1"/>
  <c r="C225" i="21" s="1"/>
  <c r="D225" i="21" s="1"/>
  <c r="M222" i="17"/>
  <c r="N222" i="17"/>
  <c r="L223" i="17"/>
  <c r="M223" i="17"/>
  <c r="N223" i="17"/>
  <c r="L224" i="17"/>
  <c r="M224" i="17"/>
  <c r="N224" i="17"/>
  <c r="L225" i="17"/>
  <c r="M225" i="17"/>
  <c r="N225" i="17"/>
  <c r="L226" i="17"/>
  <c r="M226" i="17"/>
  <c r="N226" i="17"/>
  <c r="L227" i="17"/>
  <c r="M227" i="17"/>
  <c r="N227" i="17"/>
  <c r="L228" i="17"/>
  <c r="M228" i="17"/>
  <c r="N228" i="17"/>
  <c r="L229" i="17"/>
  <c r="M229" i="17"/>
  <c r="N229" i="17"/>
  <c r="L230" i="17"/>
  <c r="M230" i="17"/>
  <c r="N230" i="17"/>
  <c r="L231" i="17"/>
  <c r="M231" i="17"/>
  <c r="N231" i="17"/>
  <c r="L232" i="17"/>
  <c r="M232" i="17"/>
  <c r="N232" i="17"/>
  <c r="M8" i="17"/>
  <c r="N8" i="17"/>
  <c r="P8" i="17"/>
  <c r="O70" i="17"/>
  <c r="C73" i="21" s="1"/>
  <c r="D73" i="21" s="1"/>
  <c r="L8" i="17"/>
  <c r="H21" i="21" l="1"/>
  <c r="S18" i="17"/>
  <c r="O31" i="18"/>
  <c r="S33" i="18"/>
  <c r="H35" i="20" s="1"/>
  <c r="O37" i="18"/>
  <c r="C39" i="20" s="1"/>
  <c r="D39" i="20" s="1"/>
  <c r="E39" i="20" s="1"/>
  <c r="F39" i="20" s="1"/>
  <c r="G39" i="20" s="1"/>
  <c r="O40" i="18"/>
  <c r="C42" i="20" s="1"/>
  <c r="D42" i="20" s="1"/>
  <c r="E42" i="20" s="1"/>
  <c r="F42" i="20" s="1"/>
  <c r="G42" i="20" s="1"/>
  <c r="O43" i="18"/>
  <c r="S45" i="18"/>
  <c r="H47" i="20" s="1"/>
  <c r="I47" i="20" s="1"/>
  <c r="J47" i="20" s="1"/>
  <c r="O49" i="18"/>
  <c r="S51" i="18"/>
  <c r="H53" i="20" s="1"/>
  <c r="S52" i="18"/>
  <c r="H54" i="20" s="1"/>
  <c r="O56" i="18"/>
  <c r="C58" i="20" s="1"/>
  <c r="D58" i="20" s="1"/>
  <c r="E58" i="20" s="1"/>
  <c r="F58" i="20" s="1"/>
  <c r="G58" i="20" s="1"/>
  <c r="S59" i="18"/>
  <c r="H61" i="20" s="1"/>
  <c r="O63" i="18"/>
  <c r="C65" i="20" s="1"/>
  <c r="D65" i="20" s="1"/>
  <c r="E65" i="20" s="1"/>
  <c r="F65" i="20" s="1"/>
  <c r="G65" i="20" s="1"/>
  <c r="O66" i="18"/>
  <c r="C68" i="20" s="1"/>
  <c r="D68" i="20" s="1"/>
  <c r="E68" i="20" s="1"/>
  <c r="F68" i="20" s="1"/>
  <c r="G68" i="20" s="1"/>
  <c r="O69" i="18"/>
  <c r="C71" i="20" s="1"/>
  <c r="D71" i="20" s="1"/>
  <c r="E71" i="20" s="1"/>
  <c r="F71" i="20" s="1"/>
  <c r="G71" i="20" s="1"/>
  <c r="S71" i="18"/>
  <c r="H73" i="20" s="1"/>
  <c r="O75" i="18"/>
  <c r="C77" i="20" s="1"/>
  <c r="D77" i="20" s="1"/>
  <c r="E77" i="20" s="1"/>
  <c r="F77" i="20" s="1"/>
  <c r="G77" i="20" s="1"/>
  <c r="O79" i="18"/>
  <c r="C81" i="20" s="1"/>
  <c r="D81" i="20" s="1"/>
  <c r="E81" i="20" s="1"/>
  <c r="F81" i="20" s="1"/>
  <c r="G81" i="20" s="1"/>
  <c r="O83" i="18"/>
  <c r="C85" i="20" s="1"/>
  <c r="D85" i="20" s="1"/>
  <c r="E85" i="20" s="1"/>
  <c r="F85" i="20" s="1"/>
  <c r="G85" i="20" s="1"/>
  <c r="S140" i="18"/>
  <c r="S143" i="18"/>
  <c r="H145" i="20" s="1"/>
  <c r="O146" i="18"/>
  <c r="C148" i="20" s="1"/>
  <c r="D148" i="20" s="1"/>
  <c r="E148" i="20" s="1"/>
  <c r="F148" i="20" s="1"/>
  <c r="G148" i="20" s="1"/>
  <c r="O149" i="18"/>
  <c r="C151" i="20" s="1"/>
  <c r="D151" i="20" s="1"/>
  <c r="E151" i="20" s="1"/>
  <c r="F151" i="20" s="1"/>
  <c r="G151" i="20" s="1"/>
  <c r="O153" i="18"/>
  <c r="C155" i="20" s="1"/>
  <c r="D155" i="20" s="1"/>
  <c r="E155" i="20" s="1"/>
  <c r="F155" i="20" s="1"/>
  <c r="G155" i="20" s="1"/>
  <c r="O156" i="18"/>
  <c r="C158" i="20" s="1"/>
  <c r="D158" i="20" s="1"/>
  <c r="E158" i="20" s="1"/>
  <c r="F158" i="20" s="1"/>
  <c r="G158" i="20" s="1"/>
  <c r="O160" i="18"/>
  <c r="C162" i="20" s="1"/>
  <c r="D162" i="20" s="1"/>
  <c r="E162" i="20" s="1"/>
  <c r="F162" i="20" s="1"/>
  <c r="G162" i="20" s="1"/>
  <c r="O163" i="18"/>
  <c r="C165" i="20" s="1"/>
  <c r="D165" i="20" s="1"/>
  <c r="E165" i="20" s="1"/>
  <c r="F165" i="20" s="1"/>
  <c r="G165" i="20" s="1"/>
  <c r="S166" i="18"/>
  <c r="H168" i="20" s="1"/>
  <c r="O169" i="18"/>
  <c r="C171" i="20" s="1"/>
  <c r="D171" i="20" s="1"/>
  <c r="E171" i="20" s="1"/>
  <c r="F171" i="20" s="1"/>
  <c r="G171" i="20" s="1"/>
  <c r="O172" i="18"/>
  <c r="C174" i="20" s="1"/>
  <c r="D174" i="20" s="1"/>
  <c r="E174" i="20" s="1"/>
  <c r="F174" i="20" s="1"/>
  <c r="G174" i="20" s="1"/>
  <c r="S175" i="18"/>
  <c r="H177" i="20" s="1"/>
  <c r="S178" i="18"/>
  <c r="H180" i="20" s="1"/>
  <c r="S180" i="18"/>
  <c r="H182" i="20" s="1"/>
  <c r="O184" i="18"/>
  <c r="C186" i="20" s="1"/>
  <c r="D186" i="20" s="1"/>
  <c r="E186" i="20" s="1"/>
  <c r="F186" i="20" s="1"/>
  <c r="G186" i="20" s="1"/>
  <c r="S186" i="18"/>
  <c r="H188" i="20" s="1"/>
  <c r="S189" i="18"/>
  <c r="O198" i="18"/>
  <c r="C200" i="20" s="1"/>
  <c r="D200" i="20" s="1"/>
  <c r="E200" i="20" s="1"/>
  <c r="F200" i="20" s="1"/>
  <c r="G200" i="20" s="1"/>
  <c r="O202" i="18"/>
  <c r="C204" i="20" s="1"/>
  <c r="D204" i="20" s="1"/>
  <c r="E204" i="20" s="1"/>
  <c r="F204" i="20" s="1"/>
  <c r="G204" i="20" s="1"/>
  <c r="O205" i="18"/>
  <c r="C207" i="20" s="1"/>
  <c r="D207" i="20" s="1"/>
  <c r="E207" i="20" s="1"/>
  <c r="F207" i="20" s="1"/>
  <c r="G207" i="20" s="1"/>
  <c r="O208" i="18"/>
  <c r="C210" i="20" s="1"/>
  <c r="D210" i="20" s="1"/>
  <c r="E210" i="20" s="1"/>
  <c r="F210" i="20" s="1"/>
  <c r="G210" i="20" s="1"/>
  <c r="S210" i="18"/>
  <c r="H212" i="20" s="1"/>
  <c r="O214" i="18"/>
  <c r="C216" i="20" s="1"/>
  <c r="D216" i="20" s="1"/>
  <c r="E216" i="20" s="1"/>
  <c r="F216" i="20" s="1"/>
  <c r="G216" i="20" s="1"/>
  <c r="O217" i="18"/>
  <c r="C219" i="20" s="1"/>
  <c r="D219" i="20" s="1"/>
  <c r="E219" i="20" s="1"/>
  <c r="F219" i="20" s="1"/>
  <c r="G219" i="20" s="1"/>
  <c r="O220" i="18"/>
  <c r="C222" i="20" s="1"/>
  <c r="D222" i="20" s="1"/>
  <c r="E222" i="20" s="1"/>
  <c r="F222" i="20" s="1"/>
  <c r="G222" i="20" s="1"/>
  <c r="O223" i="18"/>
  <c r="C225" i="20" s="1"/>
  <c r="D225" i="20" s="1"/>
  <c r="E225" i="20" s="1"/>
  <c r="F225" i="20" s="1"/>
  <c r="G225" i="20" s="1"/>
  <c r="O226" i="18"/>
  <c r="C228" i="20" s="1"/>
  <c r="D228" i="20" s="1"/>
  <c r="E228" i="20" s="1"/>
  <c r="S228" i="18"/>
  <c r="H230" i="20" s="1"/>
  <c r="O232" i="18"/>
  <c r="C234" i="20" s="1"/>
  <c r="D234" i="20" s="1"/>
  <c r="E234" i="20" s="1"/>
  <c r="F234" i="20" s="1"/>
  <c r="G234" i="20" s="1"/>
  <c r="S8" i="18"/>
  <c r="H10" i="20" s="1"/>
  <c r="O11" i="18"/>
  <c r="C13" i="20" s="1"/>
  <c r="D13" i="20" s="1"/>
  <c r="E13" i="20" s="1"/>
  <c r="F13" i="20" s="1"/>
  <c r="G13" i="20" s="1"/>
  <c r="O15" i="18"/>
  <c r="C17" i="20" s="1"/>
  <c r="D17" i="20" s="1"/>
  <c r="E17" i="20" s="1"/>
  <c r="F17" i="20" s="1"/>
  <c r="G17" i="20" s="1"/>
  <c r="O22" i="18"/>
  <c r="S24" i="18"/>
  <c r="H26" i="20" s="1"/>
  <c r="S26" i="18"/>
  <c r="H28" i="20" s="1"/>
  <c r="O30" i="18"/>
  <c r="C32" i="20" s="1"/>
  <c r="D32" i="20" s="1"/>
  <c r="E32" i="20" s="1"/>
  <c r="F32" i="20" s="1"/>
  <c r="G32" i="20" s="1"/>
  <c r="O33" i="18"/>
  <c r="C35" i="20" s="1"/>
  <c r="D35" i="20" s="1"/>
  <c r="E35" i="20" s="1"/>
  <c r="F35" i="20" s="1"/>
  <c r="G35" i="20" s="1"/>
  <c r="O36" i="18"/>
  <c r="C38" i="20" s="1"/>
  <c r="D38" i="20" s="1"/>
  <c r="E38" i="20" s="1"/>
  <c r="F38" i="20" s="1"/>
  <c r="G38" i="20" s="1"/>
  <c r="O39" i="18"/>
  <c r="C41" i="20" s="1"/>
  <c r="D41" i="20" s="1"/>
  <c r="E41" i="20" s="1"/>
  <c r="F41" i="20" s="1"/>
  <c r="G41" i="20" s="1"/>
  <c r="O42" i="18"/>
  <c r="C44" i="20" s="1"/>
  <c r="D44" i="20" s="1"/>
  <c r="E44" i="20" s="1"/>
  <c r="F44" i="20" s="1"/>
  <c r="G44" i="20" s="1"/>
  <c r="O45" i="18"/>
  <c r="C47" i="20" s="1"/>
  <c r="D47" i="20" s="1"/>
  <c r="E47" i="20" s="1"/>
  <c r="F47" i="20" s="1"/>
  <c r="G47" i="20" s="1"/>
  <c r="O48" i="18"/>
  <c r="C50" i="20" s="1"/>
  <c r="D50" i="20" s="1"/>
  <c r="E50" i="20" s="1"/>
  <c r="F50" i="20" s="1"/>
  <c r="G50" i="20" s="1"/>
  <c r="O51" i="18"/>
  <c r="C53" i="20" s="1"/>
  <c r="D53" i="20" s="1"/>
  <c r="E53" i="20" s="1"/>
  <c r="F53" i="20" s="1"/>
  <c r="G53" i="20" s="1"/>
  <c r="O14" i="18"/>
  <c r="C16" i="20" s="1"/>
  <c r="D16" i="20" s="1"/>
  <c r="E16" i="20" s="1"/>
  <c r="F16" i="20" s="1"/>
  <c r="G16" i="20" s="1"/>
  <c r="O18" i="18"/>
  <c r="C20" i="20" s="1"/>
  <c r="D20" i="20" s="1"/>
  <c r="E20" i="20" s="1"/>
  <c r="F20" i="20" s="1"/>
  <c r="G20" i="20" s="1"/>
  <c r="O10" i="18"/>
  <c r="C12" i="20" s="1"/>
  <c r="D12" i="20" s="1"/>
  <c r="E12" i="20" s="1"/>
  <c r="F12" i="20" s="1"/>
  <c r="G12" i="20" s="1"/>
  <c r="S9" i="18"/>
  <c r="H11" i="20" s="1"/>
  <c r="O13" i="18"/>
  <c r="O17" i="18"/>
  <c r="C19" i="20" s="1"/>
  <c r="D19" i="20" s="1"/>
  <c r="E19" i="20" s="1"/>
  <c r="F19" i="20" s="1"/>
  <c r="G19" i="20" s="1"/>
  <c r="O20" i="18"/>
  <c r="C22" i="20" s="1"/>
  <c r="D22" i="20" s="1"/>
  <c r="E22" i="20" s="1"/>
  <c r="F22" i="20" s="1"/>
  <c r="G22" i="20" s="1"/>
  <c r="O23" i="18"/>
  <c r="C25" i="20" s="1"/>
  <c r="D25" i="20" s="1"/>
  <c r="E25" i="20" s="1"/>
  <c r="F25" i="20" s="1"/>
  <c r="G25" i="20" s="1"/>
  <c r="S25" i="18"/>
  <c r="H27" i="20" s="1"/>
  <c r="O28" i="18"/>
  <c r="C30" i="20" s="1"/>
  <c r="D30" i="20" s="1"/>
  <c r="E30" i="20" s="1"/>
  <c r="F30" i="20" s="1"/>
  <c r="G30" i="20" s="1"/>
  <c r="O55" i="18"/>
  <c r="C57" i="20" s="1"/>
  <c r="D57" i="20" s="1"/>
  <c r="E57" i="20" s="1"/>
  <c r="F57" i="20" s="1"/>
  <c r="G57" i="20" s="1"/>
  <c r="O59" i="18"/>
  <c r="C61" i="20" s="1"/>
  <c r="D61" i="20" s="1"/>
  <c r="E61" i="20" s="1"/>
  <c r="F61" i="20" s="1"/>
  <c r="G61" i="20" s="1"/>
  <c r="O62" i="18"/>
  <c r="C64" i="20" s="1"/>
  <c r="D64" i="20" s="1"/>
  <c r="E64" i="20" s="1"/>
  <c r="F64" i="20" s="1"/>
  <c r="G64" i="20" s="1"/>
  <c r="S65" i="18"/>
  <c r="O68" i="18"/>
  <c r="C70" i="20" s="1"/>
  <c r="D70" i="20" s="1"/>
  <c r="E70" i="20" s="1"/>
  <c r="F70" i="20" s="1"/>
  <c r="G70" i="20" s="1"/>
  <c r="O71" i="18"/>
  <c r="C73" i="20" s="1"/>
  <c r="D73" i="20" s="1"/>
  <c r="E73" i="20" s="1"/>
  <c r="F73" i="20" s="1"/>
  <c r="G73" i="20" s="1"/>
  <c r="O74" i="18"/>
  <c r="C76" i="20" s="1"/>
  <c r="D76" i="20" s="1"/>
  <c r="E76" i="20" s="1"/>
  <c r="F76" i="20" s="1"/>
  <c r="G76" i="20" s="1"/>
  <c r="O78" i="18"/>
  <c r="C80" i="20" s="1"/>
  <c r="D80" i="20" s="1"/>
  <c r="E80" i="20" s="1"/>
  <c r="F80" i="20" s="1"/>
  <c r="G80" i="20" s="1"/>
  <c r="O82" i="18"/>
  <c r="C84" i="20" s="1"/>
  <c r="D84" i="20" s="1"/>
  <c r="E84" i="20" s="1"/>
  <c r="F84" i="20" s="1"/>
  <c r="G84" i="20" s="1"/>
  <c r="O140" i="18"/>
  <c r="O143" i="18"/>
  <c r="C145" i="20" s="1"/>
  <c r="D145" i="20" s="1"/>
  <c r="E145" i="20" s="1"/>
  <c r="F145" i="20" s="1"/>
  <c r="G145" i="20" s="1"/>
  <c r="O145" i="18"/>
  <c r="C147" i="20" s="1"/>
  <c r="D147" i="20" s="1"/>
  <c r="E147" i="20" s="1"/>
  <c r="F147" i="20" s="1"/>
  <c r="G147" i="20" s="1"/>
  <c r="O148" i="18"/>
  <c r="C150" i="20" s="1"/>
  <c r="D150" i="20" s="1"/>
  <c r="E150" i="20" s="1"/>
  <c r="F150" i="20" s="1"/>
  <c r="G150" i="20" s="1"/>
  <c r="O152" i="18"/>
  <c r="C154" i="20" s="1"/>
  <c r="D154" i="20" s="1"/>
  <c r="E154" i="20" s="1"/>
  <c r="F154" i="20" s="1"/>
  <c r="G154" i="20" s="1"/>
  <c r="O155" i="18"/>
  <c r="C157" i="20" s="1"/>
  <c r="D157" i="20" s="1"/>
  <c r="E157" i="20" s="1"/>
  <c r="F157" i="20" s="1"/>
  <c r="G157" i="20" s="1"/>
  <c r="O159" i="18"/>
  <c r="C161" i="20" s="1"/>
  <c r="D161" i="20" s="1"/>
  <c r="E161" i="20" s="1"/>
  <c r="F161" i="20" s="1"/>
  <c r="G161" i="20" s="1"/>
  <c r="O162" i="18"/>
  <c r="C164" i="20" s="1"/>
  <c r="D164" i="20" s="1"/>
  <c r="E164" i="20" s="1"/>
  <c r="F164" i="20" s="1"/>
  <c r="G164" i="20" s="1"/>
  <c r="O166" i="18"/>
  <c r="C168" i="20" s="1"/>
  <c r="D168" i="20" s="1"/>
  <c r="E168" i="20" s="1"/>
  <c r="F168" i="20" s="1"/>
  <c r="G168" i="20" s="1"/>
  <c r="S168" i="18"/>
  <c r="H170" i="20" s="1"/>
  <c r="S171" i="18"/>
  <c r="H173" i="20" s="1"/>
  <c r="O175" i="18"/>
  <c r="C177" i="20" s="1"/>
  <c r="D177" i="20" s="1"/>
  <c r="E177" i="20" s="1"/>
  <c r="F177" i="20" s="1"/>
  <c r="G177" i="20" s="1"/>
  <c r="O178" i="18"/>
  <c r="C180" i="20" s="1"/>
  <c r="D180" i="20" s="1"/>
  <c r="E180" i="20" s="1"/>
  <c r="F180" i="20" s="1"/>
  <c r="G180" i="20" s="1"/>
  <c r="O180" i="18"/>
  <c r="C182" i="20" s="1"/>
  <c r="D182" i="20" s="1"/>
  <c r="E182" i="20" s="1"/>
  <c r="F182" i="20" s="1"/>
  <c r="G182" i="20" s="1"/>
  <c r="O183" i="18"/>
  <c r="C185" i="20" s="1"/>
  <c r="D185" i="20" s="1"/>
  <c r="E185" i="20" s="1"/>
  <c r="F185" i="20" s="1"/>
  <c r="G185" i="20" s="1"/>
  <c r="O186" i="18"/>
  <c r="C188" i="20" s="1"/>
  <c r="D188" i="20" s="1"/>
  <c r="E188" i="20" s="1"/>
  <c r="F188" i="20" s="1"/>
  <c r="G188" i="20" s="1"/>
  <c r="O189" i="18"/>
  <c r="O191" i="18"/>
  <c r="C193" i="20" s="1"/>
  <c r="D193" i="20" s="1"/>
  <c r="E193" i="20" s="1"/>
  <c r="F193" i="20" s="1"/>
  <c r="G193" i="20" s="1"/>
  <c r="O194" i="18"/>
  <c r="C196" i="20" s="1"/>
  <c r="D196" i="20" s="1"/>
  <c r="E196" i="20" s="1"/>
  <c r="F196" i="20" s="1"/>
  <c r="G196" i="20" s="1"/>
  <c r="O197" i="18"/>
  <c r="C199" i="20" s="1"/>
  <c r="D199" i="20" s="1"/>
  <c r="E199" i="20" s="1"/>
  <c r="F199" i="20" s="1"/>
  <c r="G199" i="20" s="1"/>
  <c r="O201" i="18"/>
  <c r="O210" i="18"/>
  <c r="C212" i="20" s="1"/>
  <c r="D212" i="20" s="1"/>
  <c r="E212" i="20" s="1"/>
  <c r="F212" i="20" s="1"/>
  <c r="G212" i="20" s="1"/>
  <c r="O213" i="18"/>
  <c r="C215" i="20" s="1"/>
  <c r="D215" i="20" s="1"/>
  <c r="E215" i="20" s="1"/>
  <c r="F215" i="20" s="1"/>
  <c r="G215" i="20" s="1"/>
  <c r="O216" i="18"/>
  <c r="C218" i="20" s="1"/>
  <c r="D218" i="20" s="1"/>
  <c r="E218" i="20" s="1"/>
  <c r="F218" i="20" s="1"/>
  <c r="G218" i="20" s="1"/>
  <c r="O222" i="18"/>
  <c r="C224" i="20" s="1"/>
  <c r="D224" i="20" s="1"/>
  <c r="E224" i="20" s="1"/>
  <c r="F224" i="20" s="1"/>
  <c r="G224" i="20" s="1"/>
  <c r="O228" i="18"/>
  <c r="C230" i="20" s="1"/>
  <c r="D230" i="20" s="1"/>
  <c r="E230" i="20" s="1"/>
  <c r="F230" i="20" s="1"/>
  <c r="G230" i="20" s="1"/>
  <c r="O231" i="18"/>
  <c r="C233" i="20" s="1"/>
  <c r="D233" i="20" s="1"/>
  <c r="E233" i="20" s="1"/>
  <c r="F233" i="20" s="1"/>
  <c r="G233" i="20" s="1"/>
  <c r="O8" i="18"/>
  <c r="C10" i="20" s="1"/>
  <c r="D10" i="20" s="1"/>
  <c r="E10" i="20" s="1"/>
  <c r="F10" i="20" s="1"/>
  <c r="G10" i="20" s="1"/>
  <c r="O21" i="18"/>
  <c r="C23" i="20" s="1"/>
  <c r="D23" i="20" s="1"/>
  <c r="E23" i="20" s="1"/>
  <c r="F23" i="20" s="1"/>
  <c r="G23" i="20" s="1"/>
  <c r="O24" i="18"/>
  <c r="C26" i="20" s="1"/>
  <c r="D26" i="20" s="1"/>
  <c r="E26" i="20" s="1"/>
  <c r="F26" i="20" s="1"/>
  <c r="G26" i="20" s="1"/>
  <c r="O26" i="18"/>
  <c r="C28" i="20" s="1"/>
  <c r="D28" i="20" s="1"/>
  <c r="E28" i="20" s="1"/>
  <c r="F28" i="20" s="1"/>
  <c r="G28" i="20" s="1"/>
  <c r="O29" i="18"/>
  <c r="C31" i="20" s="1"/>
  <c r="D31" i="20" s="1"/>
  <c r="E31" i="20" s="1"/>
  <c r="F31" i="20" s="1"/>
  <c r="G31" i="20" s="1"/>
  <c r="I168" i="20"/>
  <c r="J168" i="20" s="1"/>
  <c r="O9" i="18"/>
  <c r="C11" i="20" s="1"/>
  <c r="D11" i="20" s="1"/>
  <c r="E11" i="20" s="1"/>
  <c r="F11" i="20" s="1"/>
  <c r="G11" i="20" s="1"/>
  <c r="O12" i="18"/>
  <c r="C14" i="20" s="1"/>
  <c r="D14" i="20" s="1"/>
  <c r="E14" i="20" s="1"/>
  <c r="F14" i="20" s="1"/>
  <c r="G14" i="20" s="1"/>
  <c r="O16" i="18"/>
  <c r="C18" i="20" s="1"/>
  <c r="D18" i="20" s="1"/>
  <c r="E18" i="20" s="1"/>
  <c r="F18" i="20" s="1"/>
  <c r="G18" i="20" s="1"/>
  <c r="O19" i="18"/>
  <c r="C21" i="20" s="1"/>
  <c r="D21" i="20" s="1"/>
  <c r="E21" i="20" s="1"/>
  <c r="F21" i="20" s="1"/>
  <c r="G21" i="20" s="1"/>
  <c r="S22" i="18"/>
  <c r="O25" i="18"/>
  <c r="C27" i="20" s="1"/>
  <c r="D27" i="20" s="1"/>
  <c r="E27" i="20" s="1"/>
  <c r="F27" i="20" s="1"/>
  <c r="G27" i="20" s="1"/>
  <c r="O27" i="18"/>
  <c r="C29" i="20" s="1"/>
  <c r="D29" i="20" s="1"/>
  <c r="E29" i="20" s="1"/>
  <c r="F29" i="20" s="1"/>
  <c r="G29" i="20" s="1"/>
  <c r="O54" i="18"/>
  <c r="C56" i="20" s="1"/>
  <c r="D56" i="20" s="1"/>
  <c r="E56" i="20" s="1"/>
  <c r="F56" i="20" s="1"/>
  <c r="G56" i="20" s="1"/>
  <c r="O58" i="18"/>
  <c r="C60" i="20" s="1"/>
  <c r="D60" i="20" s="1"/>
  <c r="E60" i="20" s="1"/>
  <c r="F60" i="20" s="1"/>
  <c r="G60" i="20" s="1"/>
  <c r="O61" i="18"/>
  <c r="C63" i="20" s="1"/>
  <c r="D63" i="20" s="1"/>
  <c r="E63" i="20" s="1"/>
  <c r="F63" i="20" s="1"/>
  <c r="G63" i="20" s="1"/>
  <c r="O65" i="18"/>
  <c r="C67" i="20" s="1"/>
  <c r="D67" i="20" s="1"/>
  <c r="E67" i="20" s="1"/>
  <c r="F67" i="20" s="1"/>
  <c r="G67" i="20" s="1"/>
  <c r="S67" i="18"/>
  <c r="S70" i="18"/>
  <c r="H72" i="20" s="1"/>
  <c r="I72" i="20" s="1"/>
  <c r="J72" i="20" s="1"/>
  <c r="O73" i="18"/>
  <c r="C75" i="20" s="1"/>
  <c r="D75" i="20" s="1"/>
  <c r="E75" i="20" s="1"/>
  <c r="F75" i="20" s="1"/>
  <c r="G75" i="20" s="1"/>
  <c r="O77" i="18"/>
  <c r="C79" i="20" s="1"/>
  <c r="D79" i="20" s="1"/>
  <c r="E79" i="20" s="1"/>
  <c r="F79" i="20" s="1"/>
  <c r="G79" i="20" s="1"/>
  <c r="O81" i="18"/>
  <c r="C83" i="20" s="1"/>
  <c r="D83" i="20" s="1"/>
  <c r="E83" i="20" s="1"/>
  <c r="F83" i="20" s="1"/>
  <c r="G83" i="20" s="1"/>
  <c r="O84" i="18"/>
  <c r="C86" i="20" s="1"/>
  <c r="D86" i="20" s="1"/>
  <c r="E86" i="20" s="1"/>
  <c r="F86" i="20" s="1"/>
  <c r="G86" i="20" s="1"/>
  <c r="O88" i="18"/>
  <c r="C90" i="20" s="1"/>
  <c r="D90" i="20" s="1"/>
  <c r="E90" i="20" s="1"/>
  <c r="F90" i="20" s="1"/>
  <c r="G90" i="20" s="1"/>
  <c r="O91" i="18"/>
  <c r="C93" i="20" s="1"/>
  <c r="D93" i="20" s="1"/>
  <c r="E93" i="20" s="1"/>
  <c r="F93" i="20" s="1"/>
  <c r="G93" i="20" s="1"/>
  <c r="O94" i="18"/>
  <c r="O96" i="18"/>
  <c r="C98" i="20" s="1"/>
  <c r="D98" i="20" s="1"/>
  <c r="E98" i="20" s="1"/>
  <c r="F98" i="20" s="1"/>
  <c r="G98" i="20" s="1"/>
  <c r="O98" i="18"/>
  <c r="C100" i="20" s="1"/>
  <c r="D100" i="20" s="1"/>
  <c r="E100" i="20" s="1"/>
  <c r="F100" i="20" s="1"/>
  <c r="G100" i="20" s="1"/>
  <c r="O101" i="18"/>
  <c r="C103" i="20" s="1"/>
  <c r="D103" i="20" s="1"/>
  <c r="E103" i="20" s="1"/>
  <c r="F103" i="20" s="1"/>
  <c r="G103" i="20" s="1"/>
  <c r="O105" i="18"/>
  <c r="C107" i="20" s="1"/>
  <c r="D107" i="20" s="1"/>
  <c r="E107" i="20" s="1"/>
  <c r="F107" i="20" s="1"/>
  <c r="G107" i="20" s="1"/>
  <c r="S108" i="18"/>
  <c r="H110" i="20" s="1"/>
  <c r="S111" i="18"/>
  <c r="H113" i="20" s="1"/>
  <c r="I113" i="20" s="1"/>
  <c r="O114" i="18"/>
  <c r="C116" i="20" s="1"/>
  <c r="D116" i="20" s="1"/>
  <c r="E116" i="20" s="1"/>
  <c r="F116" i="20" s="1"/>
  <c r="G116" i="20" s="1"/>
  <c r="O118" i="18"/>
  <c r="C120" i="20" s="1"/>
  <c r="D120" i="20" s="1"/>
  <c r="E120" i="20" s="1"/>
  <c r="F120" i="20" s="1"/>
  <c r="G120" i="20" s="1"/>
  <c r="O121" i="18"/>
  <c r="C123" i="20" s="1"/>
  <c r="D123" i="20" s="1"/>
  <c r="E123" i="20" s="1"/>
  <c r="F123" i="20" s="1"/>
  <c r="G123" i="20" s="1"/>
  <c r="O123" i="18"/>
  <c r="C125" i="20" s="1"/>
  <c r="D125" i="20" s="1"/>
  <c r="E125" i="20" s="1"/>
  <c r="F125" i="20" s="1"/>
  <c r="G125" i="20" s="1"/>
  <c r="O126" i="18"/>
  <c r="O129" i="18"/>
  <c r="C131" i="20" s="1"/>
  <c r="D131" i="20" s="1"/>
  <c r="E131" i="20" s="1"/>
  <c r="F131" i="20" s="1"/>
  <c r="G131" i="20" s="1"/>
  <c r="O131" i="18"/>
  <c r="C133" i="20" s="1"/>
  <c r="D133" i="20" s="1"/>
  <c r="E133" i="20" s="1"/>
  <c r="F133" i="20" s="1"/>
  <c r="G133" i="20" s="1"/>
  <c r="S133" i="18"/>
  <c r="H135" i="20" s="1"/>
  <c r="I135" i="20" s="1"/>
  <c r="J135" i="20" s="1"/>
  <c r="K135" i="20" s="1"/>
  <c r="S136" i="18"/>
  <c r="H138" i="20" s="1"/>
  <c r="I138" i="20" s="1"/>
  <c r="S139" i="18"/>
  <c r="H141" i="20" s="1"/>
  <c r="I141" i="20" s="1"/>
  <c r="J141" i="20" s="1"/>
  <c r="K141" i="20" s="1"/>
  <c r="O142" i="18"/>
  <c r="C144" i="20" s="1"/>
  <c r="D144" i="20" s="1"/>
  <c r="E144" i="20" s="1"/>
  <c r="F144" i="20" s="1"/>
  <c r="G144" i="20" s="1"/>
  <c r="S144" i="18"/>
  <c r="H146" i="20" s="1"/>
  <c r="I146" i="20" s="1"/>
  <c r="J146" i="20" s="1"/>
  <c r="K146" i="20" s="1"/>
  <c r="L146" i="20" s="1"/>
  <c r="N146" i="20" s="1"/>
  <c r="O147" i="18"/>
  <c r="O151" i="18"/>
  <c r="C153" i="20" s="1"/>
  <c r="D153" i="20" s="1"/>
  <c r="E153" i="20" s="1"/>
  <c r="F153" i="20" s="1"/>
  <c r="G153" i="20" s="1"/>
  <c r="O154" i="18"/>
  <c r="C156" i="20" s="1"/>
  <c r="D156" i="20" s="1"/>
  <c r="E156" i="20" s="1"/>
  <c r="F156" i="20" s="1"/>
  <c r="G156" i="20" s="1"/>
  <c r="O158" i="18"/>
  <c r="C160" i="20" s="1"/>
  <c r="D160" i="20" s="1"/>
  <c r="E160" i="20" s="1"/>
  <c r="F160" i="20" s="1"/>
  <c r="G160" i="20" s="1"/>
  <c r="S161" i="18"/>
  <c r="H163" i="20" s="1"/>
  <c r="I163" i="20" s="1"/>
  <c r="J163" i="20" s="1"/>
  <c r="O165" i="18"/>
  <c r="C167" i="20" s="1"/>
  <c r="D167" i="20" s="1"/>
  <c r="E167" i="20" s="1"/>
  <c r="F167" i="20" s="1"/>
  <c r="G167" i="20" s="1"/>
  <c r="O168" i="18"/>
  <c r="C170" i="20" s="1"/>
  <c r="D170" i="20" s="1"/>
  <c r="E170" i="20" s="1"/>
  <c r="F170" i="20" s="1"/>
  <c r="G170" i="20" s="1"/>
  <c r="O171" i="18"/>
  <c r="C173" i="20" s="1"/>
  <c r="D173" i="20" s="1"/>
  <c r="E173" i="20" s="1"/>
  <c r="F173" i="20" s="1"/>
  <c r="G173" i="20" s="1"/>
  <c r="O174" i="18"/>
  <c r="C176" i="20" s="1"/>
  <c r="D176" i="20" s="1"/>
  <c r="E176" i="20" s="1"/>
  <c r="F176" i="20" s="1"/>
  <c r="G176" i="20" s="1"/>
  <c r="O177" i="18"/>
  <c r="C179" i="20" s="1"/>
  <c r="D179" i="20" s="1"/>
  <c r="E179" i="20" s="1"/>
  <c r="F179" i="20" s="1"/>
  <c r="G179" i="20" s="1"/>
  <c r="S179" i="18"/>
  <c r="H181" i="20" s="1"/>
  <c r="I181" i="20" s="1"/>
  <c r="J181" i="20" s="1"/>
  <c r="O182" i="18"/>
  <c r="C184" i="20" s="1"/>
  <c r="D184" i="20" s="1"/>
  <c r="E184" i="20" s="1"/>
  <c r="F184" i="20" s="1"/>
  <c r="G184" i="20" s="1"/>
  <c r="O185" i="18"/>
  <c r="C187" i="20" s="1"/>
  <c r="D187" i="20" s="1"/>
  <c r="E187" i="20" s="1"/>
  <c r="F187" i="20" s="1"/>
  <c r="G187" i="20" s="1"/>
  <c r="O188" i="18"/>
  <c r="C190" i="20" s="1"/>
  <c r="D190" i="20" s="1"/>
  <c r="E190" i="20" s="1"/>
  <c r="F190" i="20" s="1"/>
  <c r="G190" i="20" s="1"/>
  <c r="S190" i="18"/>
  <c r="H192" i="20" s="1"/>
  <c r="I192" i="20" s="1"/>
  <c r="J192" i="20" s="1"/>
  <c r="K192" i="20" s="1"/>
  <c r="O193" i="18"/>
  <c r="O196" i="18"/>
  <c r="C198" i="20" s="1"/>
  <c r="D198" i="20" s="1"/>
  <c r="E198" i="20" s="1"/>
  <c r="F198" i="20" s="1"/>
  <c r="G198" i="20" s="1"/>
  <c r="O200" i="18"/>
  <c r="C202" i="20" s="1"/>
  <c r="D202" i="20" s="1"/>
  <c r="E202" i="20" s="1"/>
  <c r="F202" i="20" s="1"/>
  <c r="G202" i="20" s="1"/>
  <c r="O207" i="18"/>
  <c r="C209" i="20" s="1"/>
  <c r="D209" i="20" s="1"/>
  <c r="E209" i="20" s="1"/>
  <c r="F209" i="20" s="1"/>
  <c r="G209" i="20" s="1"/>
  <c r="O209" i="18"/>
  <c r="C211" i="20" s="1"/>
  <c r="D211" i="20" s="1"/>
  <c r="E211" i="20" s="1"/>
  <c r="F211" i="20" s="1"/>
  <c r="G211" i="20" s="1"/>
  <c r="O212" i="18"/>
  <c r="C214" i="20" s="1"/>
  <c r="D214" i="20" s="1"/>
  <c r="E214" i="20" s="1"/>
  <c r="F214" i="20" s="1"/>
  <c r="G214" i="20" s="1"/>
  <c r="O215" i="18"/>
  <c r="C217" i="20" s="1"/>
  <c r="D217" i="20" s="1"/>
  <c r="E217" i="20" s="1"/>
  <c r="F217" i="20" s="1"/>
  <c r="G217" i="20" s="1"/>
  <c r="AE219" i="16"/>
  <c r="AE9" i="16"/>
  <c r="AE22" i="16"/>
  <c r="AE31" i="16"/>
  <c r="M35" i="22" s="1"/>
  <c r="N35" i="22" s="1"/>
  <c r="O35" i="22" s="1"/>
  <c r="P35" i="22" s="1"/>
  <c r="Q35" i="22" s="1"/>
  <c r="AE44" i="16"/>
  <c r="AE93" i="16"/>
  <c r="AE97" i="16"/>
  <c r="AE113" i="16"/>
  <c r="M117" i="22" s="1"/>
  <c r="N117" i="22" s="1"/>
  <c r="O117" i="22" s="1"/>
  <c r="P117" i="22" s="1"/>
  <c r="Q117" i="22" s="1"/>
  <c r="AE125" i="16"/>
  <c r="AE146" i="16"/>
  <c r="AE189" i="16"/>
  <c r="AE195" i="16"/>
  <c r="M199" i="22" s="1"/>
  <c r="N199" i="22" s="1"/>
  <c r="O199" i="22" s="1"/>
  <c r="P199" i="22" s="1"/>
  <c r="Q199" i="22" s="1"/>
  <c r="AE225" i="16"/>
  <c r="AE140" i="16"/>
  <c r="AE168" i="16"/>
  <c r="AE210" i="16"/>
  <c r="M214" i="22" s="1"/>
  <c r="N214" i="22" s="1"/>
  <c r="O214" i="22" s="1"/>
  <c r="P214" i="22" s="1"/>
  <c r="Q214" i="22" s="1"/>
  <c r="AE8" i="16"/>
  <c r="M12" i="22" s="1"/>
  <c r="N12" i="22" s="1"/>
  <c r="O12" i="22" s="1"/>
  <c r="P12" i="22" s="1"/>
  <c r="Q12" i="22" s="1"/>
  <c r="AE18" i="16"/>
  <c r="AE26" i="16"/>
  <c r="AE40" i="16"/>
  <c r="AE51" i="16"/>
  <c r="AE67" i="16"/>
  <c r="AE88" i="16"/>
  <c r="AE96" i="16"/>
  <c r="AE111" i="16"/>
  <c r="AE122" i="16"/>
  <c r="AE130" i="16"/>
  <c r="AE136" i="16"/>
  <c r="M140" i="22" s="1"/>
  <c r="N140" i="22" s="1"/>
  <c r="O140" i="22" s="1"/>
  <c r="P140" i="22" s="1"/>
  <c r="Q140" i="22" s="1"/>
  <c r="AE144" i="16"/>
  <c r="M148" i="22" s="1"/>
  <c r="N148" i="22" s="1"/>
  <c r="O148" i="22" s="1"/>
  <c r="P148" i="22" s="1"/>
  <c r="Q148" i="22" s="1"/>
  <c r="AE166" i="16"/>
  <c r="AE178" i="16"/>
  <c r="AE186" i="16"/>
  <c r="M190" i="22" s="1"/>
  <c r="N190" i="22" s="1"/>
  <c r="O190" i="22" s="1"/>
  <c r="P190" i="22" s="1"/>
  <c r="Q190" i="22" s="1"/>
  <c r="AE191" i="16"/>
  <c r="M195" i="22" s="1"/>
  <c r="N195" i="22" s="1"/>
  <c r="O195" i="22" s="1"/>
  <c r="P195" i="22" s="1"/>
  <c r="Q195" i="22" s="1"/>
  <c r="AE208" i="16"/>
  <c r="AE221" i="16"/>
  <c r="J232" i="23"/>
  <c r="K232" i="23" s="1"/>
  <c r="L232" i="23" s="1"/>
  <c r="J212" i="23"/>
  <c r="K212" i="23" s="1"/>
  <c r="L212" i="23" s="1"/>
  <c r="J137" i="23"/>
  <c r="K137" i="23" s="1"/>
  <c r="L137" i="23" s="1"/>
  <c r="J133" i="23"/>
  <c r="K133" i="23" s="1"/>
  <c r="L133" i="23" s="1"/>
  <c r="J129" i="23"/>
  <c r="K129" i="23" s="1"/>
  <c r="L129" i="23" s="1"/>
  <c r="J125" i="23"/>
  <c r="K125" i="23" s="1"/>
  <c r="L125" i="23" s="1"/>
  <c r="J117" i="23"/>
  <c r="K117" i="23" s="1"/>
  <c r="L117" i="23" s="1"/>
  <c r="J101" i="23"/>
  <c r="K101" i="23" s="1"/>
  <c r="L101" i="23" s="1"/>
  <c r="J97" i="23"/>
  <c r="K97" i="23" s="1"/>
  <c r="L97" i="23" s="1"/>
  <c r="I46" i="20"/>
  <c r="J46" i="20" s="1"/>
  <c r="K46" i="20" s="1"/>
  <c r="I40" i="20"/>
  <c r="J40" i="20" s="1"/>
  <c r="O52" i="18"/>
  <c r="C54" i="20" s="1"/>
  <c r="D54" i="20" s="1"/>
  <c r="E54" i="20" s="1"/>
  <c r="F54" i="20" s="1"/>
  <c r="G54" i="20" s="1"/>
  <c r="O87" i="18"/>
  <c r="C89" i="20" s="1"/>
  <c r="D89" i="20" s="1"/>
  <c r="E89" i="20" s="1"/>
  <c r="F89" i="20" s="1"/>
  <c r="G89" i="20" s="1"/>
  <c r="O90" i="18"/>
  <c r="C92" i="20" s="1"/>
  <c r="D92" i="20" s="1"/>
  <c r="E92" i="20" s="1"/>
  <c r="F92" i="20" s="1"/>
  <c r="G92" i="20" s="1"/>
  <c r="S93" i="18"/>
  <c r="H95" i="20" s="1"/>
  <c r="S95" i="18"/>
  <c r="H97" i="20" s="1"/>
  <c r="S97" i="18"/>
  <c r="H99" i="20" s="1"/>
  <c r="O86" i="18"/>
  <c r="C88" i="20" s="1"/>
  <c r="D88" i="20" s="1"/>
  <c r="E88" i="20" s="1"/>
  <c r="F88" i="20" s="1"/>
  <c r="G88" i="20" s="1"/>
  <c r="O89" i="18"/>
  <c r="C91" i="20" s="1"/>
  <c r="D91" i="20" s="1"/>
  <c r="E91" i="20" s="1"/>
  <c r="F91" i="20" s="1"/>
  <c r="G91" i="20" s="1"/>
  <c r="O93" i="18"/>
  <c r="C95" i="20" s="1"/>
  <c r="D95" i="20" s="1"/>
  <c r="E95" i="20" s="1"/>
  <c r="F95" i="20" s="1"/>
  <c r="G95" i="20" s="1"/>
  <c r="O95" i="18"/>
  <c r="C97" i="20" s="1"/>
  <c r="D97" i="20" s="1"/>
  <c r="E97" i="20" s="1"/>
  <c r="F97" i="20" s="1"/>
  <c r="G97" i="20" s="1"/>
  <c r="O97" i="18"/>
  <c r="C99" i="20" s="1"/>
  <c r="D99" i="20" s="1"/>
  <c r="E99" i="20" s="1"/>
  <c r="F99" i="20" s="1"/>
  <c r="G99" i="20" s="1"/>
  <c r="S99" i="18"/>
  <c r="H101" i="20" s="1"/>
  <c r="O103" i="18"/>
  <c r="C105" i="20" s="1"/>
  <c r="D105" i="20" s="1"/>
  <c r="E105" i="20" s="1"/>
  <c r="F105" i="20" s="1"/>
  <c r="G105" i="20" s="1"/>
  <c r="O107" i="18"/>
  <c r="O110" i="18"/>
  <c r="C112" i="20" s="1"/>
  <c r="D112" i="20" s="1"/>
  <c r="E112" i="20" s="1"/>
  <c r="F112" i="20" s="1"/>
  <c r="G112" i="20" s="1"/>
  <c r="O113" i="18"/>
  <c r="C115" i="20" s="1"/>
  <c r="D115" i="20" s="1"/>
  <c r="E115" i="20" s="1"/>
  <c r="F115" i="20" s="1"/>
  <c r="G115" i="20" s="1"/>
  <c r="O116" i="18"/>
  <c r="S119" i="18"/>
  <c r="H121" i="20" s="1"/>
  <c r="O122" i="18"/>
  <c r="C124" i="20" s="1"/>
  <c r="D124" i="20" s="1"/>
  <c r="E124" i="20" s="1"/>
  <c r="F124" i="20" s="1"/>
  <c r="G124" i="20" s="1"/>
  <c r="O125" i="18"/>
  <c r="C127" i="20" s="1"/>
  <c r="D127" i="20" s="1"/>
  <c r="E127" i="20" s="1"/>
  <c r="F127" i="20" s="1"/>
  <c r="G127" i="20" s="1"/>
  <c r="O127" i="18"/>
  <c r="C129" i="20" s="1"/>
  <c r="D129" i="20" s="1"/>
  <c r="E129" i="20" s="1"/>
  <c r="F129" i="20" s="1"/>
  <c r="G129" i="20" s="1"/>
  <c r="O130" i="18"/>
  <c r="C132" i="20" s="1"/>
  <c r="D132" i="20" s="1"/>
  <c r="E132" i="20" s="1"/>
  <c r="F132" i="20" s="1"/>
  <c r="G132" i="20" s="1"/>
  <c r="O132" i="18"/>
  <c r="C134" i="20" s="1"/>
  <c r="D134" i="20" s="1"/>
  <c r="E134" i="20" s="1"/>
  <c r="F134" i="20" s="1"/>
  <c r="G134" i="20" s="1"/>
  <c r="O135" i="18"/>
  <c r="C137" i="20" s="1"/>
  <c r="D137" i="20" s="1"/>
  <c r="E137" i="20" s="1"/>
  <c r="F137" i="20" s="1"/>
  <c r="G137" i="20" s="1"/>
  <c r="O138" i="18"/>
  <c r="C140" i="20" s="1"/>
  <c r="D140" i="20" s="1"/>
  <c r="E140" i="20" s="1"/>
  <c r="F140" i="20" s="1"/>
  <c r="G140" i="20" s="1"/>
  <c r="O85" i="18"/>
  <c r="C87" i="20" s="1"/>
  <c r="D87" i="20" s="1"/>
  <c r="E87" i="20" s="1"/>
  <c r="F87" i="20" s="1"/>
  <c r="G87" i="20" s="1"/>
  <c r="S88" i="18"/>
  <c r="H90" i="20" s="1"/>
  <c r="O92" i="18"/>
  <c r="C94" i="20" s="1"/>
  <c r="D94" i="20" s="1"/>
  <c r="E94" i="20" s="1"/>
  <c r="F94" i="20" s="1"/>
  <c r="G94" i="20" s="1"/>
  <c r="S94" i="18"/>
  <c r="S96" i="18"/>
  <c r="H98" i="20" s="1"/>
  <c r="O99" i="18"/>
  <c r="C101" i="20" s="1"/>
  <c r="D101" i="20" s="1"/>
  <c r="E101" i="20" s="1"/>
  <c r="F101" i="20" s="1"/>
  <c r="G101" i="20" s="1"/>
  <c r="O102" i="18"/>
  <c r="C104" i="20" s="1"/>
  <c r="D104" i="20" s="1"/>
  <c r="E104" i="20" s="1"/>
  <c r="F104" i="20" s="1"/>
  <c r="G104" i="20" s="1"/>
  <c r="O106" i="18"/>
  <c r="C108" i="20" s="1"/>
  <c r="D108" i="20" s="1"/>
  <c r="E108" i="20" s="1"/>
  <c r="F108" i="20" s="1"/>
  <c r="G108" i="20" s="1"/>
  <c r="O109" i="18"/>
  <c r="C111" i="20" s="1"/>
  <c r="D111" i="20" s="1"/>
  <c r="E111" i="20" s="1"/>
  <c r="F111" i="20" s="1"/>
  <c r="G111" i="20" s="1"/>
  <c r="O112" i="18"/>
  <c r="C114" i="20" s="1"/>
  <c r="D114" i="20" s="1"/>
  <c r="E114" i="20" s="1"/>
  <c r="F114" i="20" s="1"/>
  <c r="G114" i="20" s="1"/>
  <c r="O115" i="18"/>
  <c r="C117" i="20" s="1"/>
  <c r="D117" i="20" s="1"/>
  <c r="E117" i="20" s="1"/>
  <c r="F117" i="20" s="1"/>
  <c r="G117" i="20" s="1"/>
  <c r="O119" i="18"/>
  <c r="C121" i="20" s="1"/>
  <c r="D121" i="20" s="1"/>
  <c r="E121" i="20" s="1"/>
  <c r="F121" i="20" s="1"/>
  <c r="G121" i="20" s="1"/>
  <c r="S121" i="18"/>
  <c r="H123" i="20" s="1"/>
  <c r="O124" i="18"/>
  <c r="C126" i="20" s="1"/>
  <c r="D126" i="20" s="1"/>
  <c r="E126" i="20" s="1"/>
  <c r="F126" i="20" s="1"/>
  <c r="G126" i="20" s="1"/>
  <c r="S126" i="18"/>
  <c r="S129" i="18"/>
  <c r="H131" i="20" s="1"/>
  <c r="S131" i="18"/>
  <c r="H133" i="20" s="1"/>
  <c r="O134" i="18"/>
  <c r="C136" i="20" s="1"/>
  <c r="D136" i="20" s="1"/>
  <c r="E136" i="20" s="1"/>
  <c r="F136" i="20" s="1"/>
  <c r="G136" i="20" s="1"/>
  <c r="O137" i="18"/>
  <c r="C139" i="20" s="1"/>
  <c r="D139" i="20" s="1"/>
  <c r="E139" i="20" s="1"/>
  <c r="F139" i="20" s="1"/>
  <c r="G139" i="20" s="1"/>
  <c r="O219" i="18"/>
  <c r="C221" i="20" s="1"/>
  <c r="D221" i="20" s="1"/>
  <c r="E221" i="20" s="1"/>
  <c r="F221" i="20" s="1"/>
  <c r="G221" i="20" s="1"/>
  <c r="O225" i="18"/>
  <c r="O227" i="18"/>
  <c r="C229" i="20" s="1"/>
  <c r="D229" i="20" s="1"/>
  <c r="E229" i="20" s="1"/>
  <c r="F229" i="20" s="1"/>
  <c r="G229" i="20" s="1"/>
  <c r="O230" i="18"/>
  <c r="C232" i="20" s="1"/>
  <c r="D232" i="20" s="1"/>
  <c r="E232" i="20" s="1"/>
  <c r="F232" i="20" s="1"/>
  <c r="G232" i="20" s="1"/>
  <c r="I194" i="20"/>
  <c r="K194" i="20" s="1"/>
  <c r="J194" i="20"/>
  <c r="L194" i="20" s="1"/>
  <c r="N194" i="20" s="1"/>
  <c r="O192" i="18"/>
  <c r="C194" i="20" s="1"/>
  <c r="D194" i="20" s="1"/>
  <c r="E194" i="20" s="1"/>
  <c r="F194" i="20" s="1"/>
  <c r="G194" i="20" s="1"/>
  <c r="O199" i="18"/>
  <c r="C201" i="20" s="1"/>
  <c r="D201" i="20" s="1"/>
  <c r="E201" i="20" s="1"/>
  <c r="F201" i="20" s="1"/>
  <c r="G201" i="20" s="1"/>
  <c r="O203" i="18"/>
  <c r="C205" i="20" s="1"/>
  <c r="D205" i="20" s="1"/>
  <c r="E205" i="20" s="1"/>
  <c r="F205" i="20" s="1"/>
  <c r="G205" i="20" s="1"/>
  <c r="O206" i="18"/>
  <c r="C208" i="20" s="1"/>
  <c r="D208" i="20" s="1"/>
  <c r="E208" i="20" s="1"/>
  <c r="F208" i="20" s="1"/>
  <c r="G208" i="20" s="1"/>
  <c r="S208" i="18"/>
  <c r="H210" i="20" s="1"/>
  <c r="I210" i="20" s="1"/>
  <c r="J210" i="20" s="1"/>
  <c r="K210" i="20" s="1"/>
  <c r="O211" i="18"/>
  <c r="C213" i="20" s="1"/>
  <c r="D213" i="20" s="1"/>
  <c r="E213" i="20" s="1"/>
  <c r="F213" i="20" s="1"/>
  <c r="G213" i="20" s="1"/>
  <c r="S214" i="18"/>
  <c r="H216" i="20" s="1"/>
  <c r="O218" i="18"/>
  <c r="C220" i="20" s="1"/>
  <c r="D220" i="20" s="1"/>
  <c r="E220" i="20" s="1"/>
  <c r="F220" i="20" s="1"/>
  <c r="G220" i="20" s="1"/>
  <c r="O221" i="18"/>
  <c r="C223" i="20" s="1"/>
  <c r="D223" i="20" s="1"/>
  <c r="E223" i="20" s="1"/>
  <c r="F223" i="20" s="1"/>
  <c r="G223" i="20" s="1"/>
  <c r="O224" i="18"/>
  <c r="S226" i="18"/>
  <c r="H228" i="20" s="1"/>
  <c r="I228" i="20" s="1"/>
  <c r="J228" i="20" s="1"/>
  <c r="O229" i="18"/>
  <c r="C231" i="20" s="1"/>
  <c r="D231" i="20" s="1"/>
  <c r="E231" i="20" s="1"/>
  <c r="F231" i="20" s="1"/>
  <c r="G231" i="20" s="1"/>
  <c r="J224" i="20"/>
  <c r="L224" i="20" s="1"/>
  <c r="N224" i="20" s="1"/>
  <c r="I224" i="20"/>
  <c r="K224" i="20" s="1"/>
  <c r="O195" i="18"/>
  <c r="C197" i="20" s="1"/>
  <c r="D197" i="20" s="1"/>
  <c r="E197" i="20" s="1"/>
  <c r="F197" i="20" s="1"/>
  <c r="G197" i="20" s="1"/>
  <c r="I183" i="20"/>
  <c r="J183" i="20" s="1"/>
  <c r="O204" i="18"/>
  <c r="C206" i="20" s="1"/>
  <c r="D206" i="20" s="1"/>
  <c r="E206" i="20" s="1"/>
  <c r="F206" i="20" s="1"/>
  <c r="G206" i="20" s="1"/>
  <c r="J136" i="20"/>
  <c r="L136" i="20" s="1"/>
  <c r="N136" i="20" s="1"/>
  <c r="I44" i="20"/>
  <c r="K44" i="20" s="1"/>
  <c r="J93" i="20"/>
  <c r="L93" i="20" s="1"/>
  <c r="N93" i="20" s="1"/>
  <c r="J17" i="20"/>
  <c r="L17" i="20" s="1"/>
  <c r="N17" i="20" s="1"/>
  <c r="J37" i="20"/>
  <c r="L37" i="20" s="1"/>
  <c r="N37" i="20" s="1"/>
  <c r="I174" i="20"/>
  <c r="K174" i="20" s="1"/>
  <c r="I74" i="20"/>
  <c r="K74" i="20" s="1"/>
  <c r="I14" i="20"/>
  <c r="K14" i="20" s="1"/>
  <c r="I36" i="20"/>
  <c r="K36" i="20" s="1"/>
  <c r="I151" i="20"/>
  <c r="K151" i="20" s="1"/>
  <c r="I68" i="20"/>
  <c r="K68" i="20" s="1"/>
  <c r="J225" i="20"/>
  <c r="L225" i="20" s="1"/>
  <c r="N225" i="20" s="1"/>
  <c r="I225" i="20"/>
  <c r="K225" i="20" s="1"/>
  <c r="I206" i="20"/>
  <c r="K206" i="20" s="1"/>
  <c r="J206" i="20"/>
  <c r="L206" i="20" s="1"/>
  <c r="N206" i="20" s="1"/>
  <c r="I165" i="20"/>
  <c r="K165" i="20" s="1"/>
  <c r="J165" i="20"/>
  <c r="L165" i="20" s="1"/>
  <c r="N165" i="20" s="1"/>
  <c r="I143" i="20"/>
  <c r="K143" i="20" s="1"/>
  <c r="J143" i="20"/>
  <c r="L143" i="20" s="1"/>
  <c r="N143" i="20" s="1"/>
  <c r="J140" i="20"/>
  <c r="L140" i="20" s="1"/>
  <c r="N140" i="20" s="1"/>
  <c r="I140" i="20"/>
  <c r="K140" i="20" s="1"/>
  <c r="J118" i="20"/>
  <c r="L118" i="20" s="1"/>
  <c r="N118" i="20" s="1"/>
  <c r="I118" i="20"/>
  <c r="K118" i="20" s="1"/>
  <c r="J105" i="20"/>
  <c r="L105" i="20" s="1"/>
  <c r="N105" i="20" s="1"/>
  <c r="I105" i="20"/>
  <c r="K105" i="20" s="1"/>
  <c r="I102" i="20"/>
  <c r="K102" i="20" s="1"/>
  <c r="J102" i="20"/>
  <c r="L102" i="20" s="1"/>
  <c r="N102" i="20" s="1"/>
  <c r="I88" i="20"/>
  <c r="K88" i="20" s="1"/>
  <c r="J88" i="20"/>
  <c r="L88" i="20" s="1"/>
  <c r="N88" i="20" s="1"/>
  <c r="I31" i="20"/>
  <c r="K31" i="20" s="1"/>
  <c r="J31" i="20"/>
  <c r="L31" i="20" s="1"/>
  <c r="N31" i="20" s="1"/>
  <c r="J16" i="20"/>
  <c r="L16" i="20" s="1"/>
  <c r="N16" i="20" s="1"/>
  <c r="I16" i="20"/>
  <c r="K16" i="20" s="1"/>
  <c r="I25" i="20"/>
  <c r="K25" i="20" s="1"/>
  <c r="I226" i="20"/>
  <c r="K226" i="20" s="1"/>
  <c r="I203" i="20"/>
  <c r="K203" i="20" s="1"/>
  <c r="J203" i="20"/>
  <c r="L203" i="20" s="1"/>
  <c r="N203" i="20" s="1"/>
  <c r="J172" i="20"/>
  <c r="L172" i="20" s="1"/>
  <c r="N172" i="20" s="1"/>
  <c r="I172" i="20"/>
  <c r="K172" i="20" s="1"/>
  <c r="I152" i="20"/>
  <c r="K152" i="20" s="1"/>
  <c r="J152" i="20"/>
  <c r="L152" i="20" s="1"/>
  <c r="N152" i="20" s="1"/>
  <c r="I100" i="20"/>
  <c r="K100" i="20" s="1"/>
  <c r="J100" i="20"/>
  <c r="L100" i="20" s="1"/>
  <c r="N100" i="20" s="1"/>
  <c r="J60" i="20"/>
  <c r="L60" i="20" s="1"/>
  <c r="N60" i="20" s="1"/>
  <c r="I60" i="20"/>
  <c r="K60" i="20" s="1"/>
  <c r="I49" i="20"/>
  <c r="K49" i="20" s="1"/>
  <c r="J49" i="20"/>
  <c r="L49" i="20" s="1"/>
  <c r="N49" i="20" s="1"/>
  <c r="I38" i="20"/>
  <c r="K38" i="20" s="1"/>
  <c r="J38" i="20"/>
  <c r="L38" i="20" s="1"/>
  <c r="N38" i="20" s="1"/>
  <c r="J34" i="20"/>
  <c r="L34" i="20" s="1"/>
  <c r="N34" i="20" s="1"/>
  <c r="I34" i="20"/>
  <c r="K34" i="20" s="1"/>
  <c r="I23" i="20"/>
  <c r="K23" i="20" s="1"/>
  <c r="J169" i="20"/>
  <c r="L169" i="20" s="1"/>
  <c r="N169" i="20" s="1"/>
  <c r="I214" i="20"/>
  <c r="K214" i="20" s="1"/>
  <c r="J214" i="20"/>
  <c r="L214" i="20" s="1"/>
  <c r="N214" i="20" s="1"/>
  <c r="I207" i="20"/>
  <c r="K207" i="20" s="1"/>
  <c r="J207" i="20"/>
  <c r="L207" i="20" s="1"/>
  <c r="N207" i="20" s="1"/>
  <c r="I201" i="20"/>
  <c r="K201" i="20" s="1"/>
  <c r="J201" i="20"/>
  <c r="L201" i="20" s="1"/>
  <c r="N201" i="20" s="1"/>
  <c r="I198" i="20"/>
  <c r="K198" i="20" s="1"/>
  <c r="J198" i="20"/>
  <c r="L198" i="20" s="1"/>
  <c r="N198" i="20" s="1"/>
  <c r="I195" i="20"/>
  <c r="K195" i="20" s="1"/>
  <c r="J195" i="20"/>
  <c r="L195" i="20" s="1"/>
  <c r="N195" i="20" s="1"/>
  <c r="I184" i="20"/>
  <c r="K184" i="20" s="1"/>
  <c r="J184" i="20"/>
  <c r="L184" i="20" s="1"/>
  <c r="N184" i="20" s="1"/>
  <c r="I178" i="20"/>
  <c r="K178" i="20" s="1"/>
  <c r="J178" i="20"/>
  <c r="L178" i="20" s="1"/>
  <c r="N178" i="20" s="1"/>
  <c r="I176" i="20"/>
  <c r="K176" i="20" s="1"/>
  <c r="J176" i="20"/>
  <c r="L176" i="20" s="1"/>
  <c r="N176" i="20" s="1"/>
  <c r="I166" i="20"/>
  <c r="K166" i="20" s="1"/>
  <c r="J166" i="20"/>
  <c r="L166" i="20" s="1"/>
  <c r="N166" i="20" s="1"/>
  <c r="J158" i="20"/>
  <c r="L158" i="20" s="1"/>
  <c r="N158" i="20" s="1"/>
  <c r="I158" i="20"/>
  <c r="K158" i="20" s="1"/>
  <c r="I156" i="20"/>
  <c r="K156" i="20" s="1"/>
  <c r="J156" i="20"/>
  <c r="L156" i="20" s="1"/>
  <c r="N156" i="20" s="1"/>
  <c r="I153" i="20"/>
  <c r="K153" i="20" s="1"/>
  <c r="J153" i="20"/>
  <c r="L153" i="20" s="1"/>
  <c r="N153" i="20" s="1"/>
  <c r="I147" i="20"/>
  <c r="K147" i="20" s="1"/>
  <c r="J147" i="20"/>
  <c r="L147" i="20" s="1"/>
  <c r="N147" i="20" s="1"/>
  <c r="I122" i="20"/>
  <c r="K122" i="20" s="1"/>
  <c r="J122" i="20"/>
  <c r="L122" i="20" s="1"/>
  <c r="N122" i="20" s="1"/>
  <c r="I119" i="20"/>
  <c r="K119" i="20" s="1"/>
  <c r="J119" i="20"/>
  <c r="L119" i="20" s="1"/>
  <c r="N119" i="20" s="1"/>
  <c r="I114" i="20"/>
  <c r="K114" i="20" s="1"/>
  <c r="J114" i="20"/>
  <c r="L114" i="20" s="1"/>
  <c r="N114" i="20" s="1"/>
  <c r="I106" i="20"/>
  <c r="K106" i="20" s="1"/>
  <c r="J106" i="20"/>
  <c r="L106" i="20" s="1"/>
  <c r="N106" i="20" s="1"/>
  <c r="I87" i="20"/>
  <c r="K87" i="20" s="1"/>
  <c r="J87" i="20"/>
  <c r="L87" i="20" s="1"/>
  <c r="N87" i="20" s="1"/>
  <c r="J83" i="20"/>
  <c r="L83" i="20" s="1"/>
  <c r="N83" i="20" s="1"/>
  <c r="I83" i="20"/>
  <c r="K83" i="20" s="1"/>
  <c r="J81" i="20"/>
  <c r="L81" i="20" s="1"/>
  <c r="N81" i="20" s="1"/>
  <c r="I81" i="20"/>
  <c r="K81" i="20" s="1"/>
  <c r="J79" i="20"/>
  <c r="L79" i="20" s="1"/>
  <c r="N79" i="20" s="1"/>
  <c r="I79" i="20"/>
  <c r="K79" i="20" s="1"/>
  <c r="I77" i="20"/>
  <c r="K77" i="20" s="1"/>
  <c r="J77" i="20"/>
  <c r="L77" i="20" s="1"/>
  <c r="N77" i="20" s="1"/>
  <c r="I75" i="20"/>
  <c r="K75" i="20" s="1"/>
  <c r="J75" i="20"/>
  <c r="L75" i="20" s="1"/>
  <c r="N75" i="20" s="1"/>
  <c r="J71" i="20"/>
  <c r="L71" i="20" s="1"/>
  <c r="N71" i="20" s="1"/>
  <c r="I71" i="20"/>
  <c r="K71" i="20" s="1"/>
  <c r="J66" i="20"/>
  <c r="L66" i="20" s="1"/>
  <c r="N66" i="20" s="1"/>
  <c r="I66" i="20"/>
  <c r="K66" i="20" s="1"/>
  <c r="J32" i="20"/>
  <c r="L32" i="20" s="1"/>
  <c r="N32" i="20" s="1"/>
  <c r="I32" i="20"/>
  <c r="K32" i="20" s="1"/>
  <c r="I196" i="20"/>
  <c r="K196" i="20" s="1"/>
  <c r="J196" i="20"/>
  <c r="L196" i="20" s="1"/>
  <c r="N196" i="20" s="1"/>
  <c r="J162" i="20"/>
  <c r="L162" i="20" s="1"/>
  <c r="N162" i="20" s="1"/>
  <c r="I162" i="20"/>
  <c r="K162" i="20" s="1"/>
  <c r="I157" i="20"/>
  <c r="K157" i="20" s="1"/>
  <c r="J157" i="20"/>
  <c r="L157" i="20" s="1"/>
  <c r="N157" i="20" s="1"/>
  <c r="J126" i="20"/>
  <c r="L126" i="20" s="1"/>
  <c r="N126" i="20" s="1"/>
  <c r="I126" i="20"/>
  <c r="K126" i="20" s="1"/>
  <c r="J70" i="20"/>
  <c r="L70" i="20" s="1"/>
  <c r="N70" i="20" s="1"/>
  <c r="I70" i="20"/>
  <c r="K70" i="20" s="1"/>
  <c r="I233" i="20"/>
  <c r="K233" i="20" s="1"/>
  <c r="J233" i="20"/>
  <c r="L233" i="20" s="1"/>
  <c r="N233" i="20" s="1"/>
  <c r="I231" i="20"/>
  <c r="K231" i="20" s="1"/>
  <c r="J231" i="20"/>
  <c r="L231" i="20" s="1"/>
  <c r="N231" i="20" s="1"/>
  <c r="I229" i="20"/>
  <c r="K229" i="20" s="1"/>
  <c r="J229" i="20"/>
  <c r="L229" i="20" s="1"/>
  <c r="N229" i="20" s="1"/>
  <c r="I222" i="20"/>
  <c r="K222" i="20" s="1"/>
  <c r="J222" i="20"/>
  <c r="L222" i="20" s="1"/>
  <c r="N222" i="20" s="1"/>
  <c r="I175" i="20"/>
  <c r="K175" i="20" s="1"/>
  <c r="J175" i="20"/>
  <c r="L175" i="20" s="1"/>
  <c r="N175" i="20" s="1"/>
  <c r="I160" i="20"/>
  <c r="K160" i="20" s="1"/>
  <c r="J160" i="20"/>
  <c r="L160" i="20" s="1"/>
  <c r="N160" i="20" s="1"/>
  <c r="N149" i="20"/>
  <c r="I144" i="20"/>
  <c r="K144" i="20" s="1"/>
  <c r="J144" i="20"/>
  <c r="L144" i="20" s="1"/>
  <c r="N144" i="20" s="1"/>
  <c r="J62" i="20"/>
  <c r="L62" i="20" s="1"/>
  <c r="N62" i="20" s="1"/>
  <c r="I62" i="20"/>
  <c r="K62" i="20" s="1"/>
  <c r="I41" i="20"/>
  <c r="K41" i="20" s="1"/>
  <c r="J41" i="20"/>
  <c r="L41" i="20" s="1"/>
  <c r="N41" i="20" s="1"/>
  <c r="I130" i="20"/>
  <c r="K130" i="20" s="1"/>
  <c r="I234" i="20"/>
  <c r="K234" i="20" s="1"/>
  <c r="J234" i="20"/>
  <c r="L234" i="20" s="1"/>
  <c r="N234" i="20" s="1"/>
  <c r="I232" i="20"/>
  <c r="K232" i="20" s="1"/>
  <c r="J232" i="20"/>
  <c r="L232" i="20" s="1"/>
  <c r="N232" i="20" s="1"/>
  <c r="I220" i="20"/>
  <c r="K220" i="20" s="1"/>
  <c r="J220" i="20"/>
  <c r="L220" i="20" s="1"/>
  <c r="N220" i="20" s="1"/>
  <c r="I219" i="20"/>
  <c r="K219" i="20" s="1"/>
  <c r="J219" i="20"/>
  <c r="L219" i="20" s="1"/>
  <c r="N219" i="20" s="1"/>
  <c r="I215" i="20"/>
  <c r="K215" i="20" s="1"/>
  <c r="J215" i="20"/>
  <c r="L215" i="20" s="1"/>
  <c r="N215" i="20" s="1"/>
  <c r="J211" i="20"/>
  <c r="L211" i="20" s="1"/>
  <c r="N211" i="20" s="1"/>
  <c r="I211" i="20"/>
  <c r="K211" i="20" s="1"/>
  <c r="I202" i="20"/>
  <c r="K202" i="20" s="1"/>
  <c r="J202" i="20"/>
  <c r="L202" i="20" s="1"/>
  <c r="N202" i="20" s="1"/>
  <c r="J199" i="20"/>
  <c r="L199" i="20" s="1"/>
  <c r="N199" i="20" s="1"/>
  <c r="I199" i="20"/>
  <c r="K199" i="20" s="1"/>
  <c r="I187" i="20"/>
  <c r="K187" i="20" s="1"/>
  <c r="J187" i="20"/>
  <c r="L187" i="20" s="1"/>
  <c r="N187" i="20" s="1"/>
  <c r="J179" i="20"/>
  <c r="L179" i="20" s="1"/>
  <c r="N179" i="20" s="1"/>
  <c r="I179" i="20"/>
  <c r="K179" i="20" s="1"/>
  <c r="I159" i="20"/>
  <c r="K159" i="20" s="1"/>
  <c r="J159" i="20"/>
  <c r="L159" i="20" s="1"/>
  <c r="N159" i="20" s="1"/>
  <c r="I150" i="20"/>
  <c r="K150" i="20" s="1"/>
  <c r="J150" i="20"/>
  <c r="L150" i="20" s="1"/>
  <c r="N150" i="20" s="1"/>
  <c r="I137" i="20"/>
  <c r="K137" i="20" s="1"/>
  <c r="J137" i="20"/>
  <c r="L137" i="20" s="1"/>
  <c r="N137" i="20" s="1"/>
  <c r="I59" i="20"/>
  <c r="K59" i="20" s="1"/>
  <c r="J59" i="20"/>
  <c r="L59" i="20" s="1"/>
  <c r="N59" i="20" s="1"/>
  <c r="I56" i="20"/>
  <c r="K56" i="20" s="1"/>
  <c r="J56" i="20"/>
  <c r="L56" i="20" s="1"/>
  <c r="N56" i="20" s="1"/>
  <c r="J50" i="20"/>
  <c r="L50" i="20" s="1"/>
  <c r="N50" i="20" s="1"/>
  <c r="I50" i="20"/>
  <c r="K50" i="20" s="1"/>
  <c r="N45" i="20"/>
  <c r="I22" i="20"/>
  <c r="K22" i="20" s="1"/>
  <c r="J22" i="20"/>
  <c r="L22" i="20" s="1"/>
  <c r="N22" i="20" s="1"/>
  <c r="J189" i="20"/>
  <c r="L189" i="20" s="1"/>
  <c r="N189" i="20" s="1"/>
  <c r="N109" i="20"/>
  <c r="I218" i="20"/>
  <c r="K218" i="20" s="1"/>
  <c r="J218" i="20"/>
  <c r="L218" i="20" s="1"/>
  <c r="N218" i="20" s="1"/>
  <c r="I217" i="20"/>
  <c r="K217" i="20" s="1"/>
  <c r="J217" i="20"/>
  <c r="L217" i="20" s="1"/>
  <c r="N217" i="20" s="1"/>
  <c r="I213" i="20"/>
  <c r="K213" i="20" s="1"/>
  <c r="J213" i="20"/>
  <c r="L213" i="20" s="1"/>
  <c r="N213" i="20" s="1"/>
  <c r="I208" i="20"/>
  <c r="K208" i="20" s="1"/>
  <c r="J208" i="20"/>
  <c r="L208" i="20" s="1"/>
  <c r="N208" i="20" s="1"/>
  <c r="I204" i="20"/>
  <c r="K204" i="20" s="1"/>
  <c r="J204" i="20"/>
  <c r="L204" i="20" s="1"/>
  <c r="N204" i="20" s="1"/>
  <c r="I190" i="20"/>
  <c r="K190" i="20" s="1"/>
  <c r="J190" i="20"/>
  <c r="L190" i="20" s="1"/>
  <c r="N190" i="20" s="1"/>
  <c r="I171" i="20"/>
  <c r="K171" i="20" s="1"/>
  <c r="J171" i="20"/>
  <c r="L171" i="20" s="1"/>
  <c r="N171" i="20" s="1"/>
  <c r="I167" i="20"/>
  <c r="K167" i="20" s="1"/>
  <c r="J167" i="20"/>
  <c r="L167" i="20" s="1"/>
  <c r="N167" i="20" s="1"/>
  <c r="J161" i="20"/>
  <c r="L161" i="20" s="1"/>
  <c r="N161" i="20" s="1"/>
  <c r="I161" i="20"/>
  <c r="K161" i="20" s="1"/>
  <c r="I154" i="20"/>
  <c r="K154" i="20" s="1"/>
  <c r="J154" i="20"/>
  <c r="L154" i="20" s="1"/>
  <c r="N154" i="20" s="1"/>
  <c r="I139" i="20"/>
  <c r="K139" i="20" s="1"/>
  <c r="J139" i="20"/>
  <c r="L139" i="20" s="1"/>
  <c r="N139" i="20" s="1"/>
  <c r="J134" i="20"/>
  <c r="L134" i="20" s="1"/>
  <c r="N134" i="20" s="1"/>
  <c r="I134" i="20"/>
  <c r="K134" i="20" s="1"/>
  <c r="I129" i="20"/>
  <c r="K129" i="20" s="1"/>
  <c r="J129" i="20"/>
  <c r="L129" i="20" s="1"/>
  <c r="N129" i="20" s="1"/>
  <c r="J120" i="20"/>
  <c r="L120" i="20" s="1"/>
  <c r="N120" i="20" s="1"/>
  <c r="I120" i="20"/>
  <c r="K120" i="20" s="1"/>
  <c r="I116" i="20"/>
  <c r="K116" i="20" s="1"/>
  <c r="J116" i="20"/>
  <c r="L116" i="20" s="1"/>
  <c r="N116" i="20" s="1"/>
  <c r="I111" i="20"/>
  <c r="K111" i="20" s="1"/>
  <c r="J111" i="20"/>
  <c r="L111" i="20" s="1"/>
  <c r="N111" i="20" s="1"/>
  <c r="I107" i="20"/>
  <c r="K107" i="20" s="1"/>
  <c r="J107" i="20"/>
  <c r="L107" i="20" s="1"/>
  <c r="N107" i="20" s="1"/>
  <c r="I103" i="20"/>
  <c r="K103" i="20" s="1"/>
  <c r="J103" i="20"/>
  <c r="L103" i="20" s="1"/>
  <c r="N103" i="20" s="1"/>
  <c r="N96" i="20"/>
  <c r="J94" i="20"/>
  <c r="L94" i="20" s="1"/>
  <c r="N94" i="20" s="1"/>
  <c r="I94" i="20"/>
  <c r="K94" i="20" s="1"/>
  <c r="J91" i="20"/>
  <c r="L91" i="20" s="1"/>
  <c r="N91" i="20" s="1"/>
  <c r="I91" i="20"/>
  <c r="K91" i="20" s="1"/>
  <c r="J89" i="20"/>
  <c r="L89" i="20" s="1"/>
  <c r="N89" i="20" s="1"/>
  <c r="I89" i="20"/>
  <c r="K89" i="20" s="1"/>
  <c r="I86" i="20"/>
  <c r="K86" i="20" s="1"/>
  <c r="J86" i="20"/>
  <c r="L86" i="20" s="1"/>
  <c r="N86" i="20" s="1"/>
  <c r="I84" i="20"/>
  <c r="K84" i="20" s="1"/>
  <c r="J84" i="20"/>
  <c r="L84" i="20" s="1"/>
  <c r="N84" i="20" s="1"/>
  <c r="I82" i="20"/>
  <c r="K82" i="20" s="1"/>
  <c r="J82" i="20"/>
  <c r="L82" i="20" s="1"/>
  <c r="N82" i="20" s="1"/>
  <c r="J80" i="20"/>
  <c r="L80" i="20" s="1"/>
  <c r="N80" i="20" s="1"/>
  <c r="I80" i="20"/>
  <c r="K80" i="20" s="1"/>
  <c r="J78" i="20"/>
  <c r="L78" i="20" s="1"/>
  <c r="N78" i="20" s="1"/>
  <c r="I78" i="20"/>
  <c r="K78" i="20" s="1"/>
  <c r="I76" i="20"/>
  <c r="K76" i="20" s="1"/>
  <c r="J76" i="20"/>
  <c r="L76" i="20" s="1"/>
  <c r="N76" i="20" s="1"/>
  <c r="J64" i="20"/>
  <c r="L64" i="20" s="1"/>
  <c r="N64" i="20" s="1"/>
  <c r="I64" i="20"/>
  <c r="K64" i="20" s="1"/>
  <c r="I63" i="20"/>
  <c r="K63" i="20" s="1"/>
  <c r="J63" i="20"/>
  <c r="L63" i="20" s="1"/>
  <c r="N63" i="20" s="1"/>
  <c r="I57" i="20"/>
  <c r="K57" i="20" s="1"/>
  <c r="J57" i="20"/>
  <c r="L57" i="20" s="1"/>
  <c r="N57" i="20" s="1"/>
  <c r="I43" i="20"/>
  <c r="K43" i="20" s="1"/>
  <c r="J43" i="20"/>
  <c r="L43" i="20" s="1"/>
  <c r="N43" i="20" s="1"/>
  <c r="I39" i="20"/>
  <c r="K39" i="20" s="1"/>
  <c r="J39" i="20"/>
  <c r="L39" i="20" s="1"/>
  <c r="N39" i="20" s="1"/>
  <c r="I29" i="20"/>
  <c r="K29" i="20" s="1"/>
  <c r="J29" i="20"/>
  <c r="L29" i="20" s="1"/>
  <c r="N29" i="20" s="1"/>
  <c r="I18" i="20"/>
  <c r="K18" i="20" s="1"/>
  <c r="J18" i="20"/>
  <c r="L18" i="20" s="1"/>
  <c r="N18" i="20" s="1"/>
  <c r="I12" i="20"/>
  <c r="K12" i="20" s="1"/>
  <c r="J12" i="20"/>
  <c r="L12" i="20" s="1"/>
  <c r="N12" i="20" s="1"/>
  <c r="I15" i="20"/>
  <c r="J15" i="20" s="1"/>
  <c r="J200" i="20"/>
  <c r="L200" i="20" s="1"/>
  <c r="N200" i="20" s="1"/>
  <c r="J185" i="20"/>
  <c r="L185" i="20" s="1"/>
  <c r="N185" i="20" s="1"/>
  <c r="J164" i="20"/>
  <c r="L164" i="20" s="1"/>
  <c r="N164" i="20" s="1"/>
  <c r="J125" i="20"/>
  <c r="L125" i="20" s="1"/>
  <c r="N125" i="20" s="1"/>
  <c r="I117" i="20"/>
  <c r="K117" i="20" s="1"/>
  <c r="J117" i="20"/>
  <c r="L117" i="20" s="1"/>
  <c r="N117" i="20" s="1"/>
  <c r="J112" i="20"/>
  <c r="L112" i="20" s="1"/>
  <c r="N112" i="20" s="1"/>
  <c r="I112" i="20"/>
  <c r="K112" i="20" s="1"/>
  <c r="I108" i="20"/>
  <c r="K108" i="20" s="1"/>
  <c r="J108" i="20"/>
  <c r="L108" i="20" s="1"/>
  <c r="N108" i="20" s="1"/>
  <c r="I104" i="20"/>
  <c r="K104" i="20" s="1"/>
  <c r="J104" i="20"/>
  <c r="L104" i="20" s="1"/>
  <c r="N104" i="20" s="1"/>
  <c r="I92" i="20"/>
  <c r="K92" i="20" s="1"/>
  <c r="J92" i="20"/>
  <c r="L92" i="20" s="1"/>
  <c r="N92" i="20" s="1"/>
  <c r="I65" i="20"/>
  <c r="K65" i="20" s="1"/>
  <c r="J65" i="20"/>
  <c r="L65" i="20" s="1"/>
  <c r="N65" i="20" s="1"/>
  <c r="I61" i="20"/>
  <c r="J61" i="20" s="1"/>
  <c r="J58" i="20"/>
  <c r="L58" i="20" s="1"/>
  <c r="N58" i="20" s="1"/>
  <c r="I58" i="20"/>
  <c r="K58" i="20" s="1"/>
  <c r="J55" i="20"/>
  <c r="L55" i="20" s="1"/>
  <c r="N55" i="20" s="1"/>
  <c r="I55" i="20"/>
  <c r="K55" i="20" s="1"/>
  <c r="I54" i="20"/>
  <c r="J54" i="20" s="1"/>
  <c r="K54" i="20" s="1"/>
  <c r="I52" i="20"/>
  <c r="J52" i="20" s="1"/>
  <c r="K52" i="20" s="1"/>
  <c r="L52" i="20" s="1"/>
  <c r="N52" i="20" s="1"/>
  <c r="J48" i="20"/>
  <c r="L48" i="20" s="1"/>
  <c r="N48" i="20" s="1"/>
  <c r="I48" i="20"/>
  <c r="K48" i="20" s="1"/>
  <c r="I33" i="20"/>
  <c r="J33" i="20" s="1"/>
  <c r="I30" i="20"/>
  <c r="K30" i="20" s="1"/>
  <c r="J30" i="20"/>
  <c r="L30" i="20" s="1"/>
  <c r="N30" i="20" s="1"/>
  <c r="I21" i="20"/>
  <c r="K21" i="20" s="1"/>
  <c r="J21" i="20"/>
  <c r="L21" i="20" s="1"/>
  <c r="N21" i="20" s="1"/>
  <c r="J19" i="20"/>
  <c r="L19" i="20" s="1"/>
  <c r="N19" i="20" s="1"/>
  <c r="N51" i="20"/>
  <c r="J13" i="20"/>
  <c r="L13" i="20" s="1"/>
  <c r="N13" i="20" s="1"/>
  <c r="AG190" i="15"/>
  <c r="M194" i="23" s="1"/>
  <c r="AC229" i="15"/>
  <c r="H233" i="23" s="1"/>
  <c r="I233" i="23" s="1"/>
  <c r="J233" i="23" s="1"/>
  <c r="K233" i="23" s="1"/>
  <c r="L233" i="23" s="1"/>
  <c r="AC221" i="15"/>
  <c r="H225" i="23" s="1"/>
  <c r="I225" i="23" s="1"/>
  <c r="AC201" i="15"/>
  <c r="H205" i="23" s="1"/>
  <c r="I205" i="23" s="1"/>
  <c r="J205" i="23" s="1"/>
  <c r="K205" i="23" s="1"/>
  <c r="L205" i="23" s="1"/>
  <c r="AC197" i="15"/>
  <c r="H201" i="23" s="1"/>
  <c r="I201" i="23" s="1"/>
  <c r="J201" i="23" s="1"/>
  <c r="K201" i="23" s="1"/>
  <c r="L201" i="23" s="1"/>
  <c r="AC193" i="15"/>
  <c r="H197" i="23" s="1"/>
  <c r="I197" i="23" s="1"/>
  <c r="J197" i="23" s="1"/>
  <c r="K197" i="23" s="1"/>
  <c r="L197" i="23" s="1"/>
  <c r="AC189" i="15"/>
  <c r="H193" i="23" s="1"/>
  <c r="I193" i="23" s="1"/>
  <c r="AC185" i="15"/>
  <c r="H189" i="23" s="1"/>
  <c r="I189" i="23" s="1"/>
  <c r="J189" i="23" s="1"/>
  <c r="K189" i="23" s="1"/>
  <c r="L189" i="23" s="1"/>
  <c r="AC181" i="15"/>
  <c r="H185" i="23" s="1"/>
  <c r="I185" i="23" s="1"/>
  <c r="AC177" i="15"/>
  <c r="H181" i="23" s="1"/>
  <c r="I181" i="23" s="1"/>
  <c r="J181" i="23" s="1"/>
  <c r="K181" i="23" s="1"/>
  <c r="L181" i="23" s="1"/>
  <c r="AC173" i="15"/>
  <c r="H177" i="23" s="1"/>
  <c r="I177" i="23" s="1"/>
  <c r="J177" i="23" s="1"/>
  <c r="K177" i="23" s="1"/>
  <c r="L177" i="23" s="1"/>
  <c r="AC169" i="15"/>
  <c r="H173" i="23" s="1"/>
  <c r="I173" i="23" s="1"/>
  <c r="J173" i="23" s="1"/>
  <c r="K173" i="23" s="1"/>
  <c r="L173" i="23" s="1"/>
  <c r="AC165" i="15"/>
  <c r="H169" i="23" s="1"/>
  <c r="I169" i="23" s="1"/>
  <c r="J169" i="23" s="1"/>
  <c r="K169" i="23" s="1"/>
  <c r="L169" i="23" s="1"/>
  <c r="AC161" i="15"/>
  <c r="H165" i="23" s="1"/>
  <c r="I165" i="23" s="1"/>
  <c r="AC157" i="15"/>
  <c r="H161" i="23" s="1"/>
  <c r="I161" i="23" s="1"/>
  <c r="J161" i="23" s="1"/>
  <c r="K161" i="23" s="1"/>
  <c r="L161" i="23" s="1"/>
  <c r="AC153" i="15"/>
  <c r="H157" i="23" s="1"/>
  <c r="I157" i="23" s="1"/>
  <c r="AC149" i="15"/>
  <c r="H153" i="23" s="1"/>
  <c r="I153" i="23" s="1"/>
  <c r="J153" i="23" s="1"/>
  <c r="K153" i="23" s="1"/>
  <c r="L153" i="23" s="1"/>
  <c r="AC145" i="15"/>
  <c r="H149" i="23" s="1"/>
  <c r="I149" i="23" s="1"/>
  <c r="J149" i="23" s="1"/>
  <c r="K149" i="23" s="1"/>
  <c r="L149" i="23" s="1"/>
  <c r="AC217" i="15"/>
  <c r="H221" i="23" s="1"/>
  <c r="I221" i="23" s="1"/>
  <c r="J221" i="23" s="1"/>
  <c r="K221" i="23" s="1"/>
  <c r="L221" i="23" s="1"/>
  <c r="AC227" i="15"/>
  <c r="H231" i="23" s="1"/>
  <c r="I231" i="23" s="1"/>
  <c r="J231" i="23" s="1"/>
  <c r="K231" i="23" s="1"/>
  <c r="L231" i="23" s="1"/>
  <c r="AC219" i="15"/>
  <c r="H223" i="23" s="1"/>
  <c r="I223" i="23" s="1"/>
  <c r="AC215" i="15"/>
  <c r="H219" i="23" s="1"/>
  <c r="I219" i="23" s="1"/>
  <c r="J219" i="23" s="1"/>
  <c r="K219" i="23" s="1"/>
  <c r="L219" i="23" s="1"/>
  <c r="AG181" i="15"/>
  <c r="M185" i="23" s="1"/>
  <c r="AG31" i="15"/>
  <c r="M35" i="23" s="1"/>
  <c r="AC230" i="15"/>
  <c r="H234" i="23" s="1"/>
  <c r="I234" i="23" s="1"/>
  <c r="J234" i="23" s="1"/>
  <c r="K234" i="23" s="1"/>
  <c r="L234" i="23" s="1"/>
  <c r="AC226" i="15"/>
  <c r="H230" i="23" s="1"/>
  <c r="I230" i="23" s="1"/>
  <c r="AC225" i="15"/>
  <c r="H229" i="23" s="1"/>
  <c r="I229" i="23" s="1"/>
  <c r="AC222" i="15"/>
  <c r="H226" i="23" s="1"/>
  <c r="I226" i="23" s="1"/>
  <c r="J226" i="23" s="1"/>
  <c r="K226" i="23" s="1"/>
  <c r="L226" i="23" s="1"/>
  <c r="AC218" i="15"/>
  <c r="H222" i="23" s="1"/>
  <c r="I222" i="23" s="1"/>
  <c r="J222" i="23" s="1"/>
  <c r="K222" i="23" s="1"/>
  <c r="L222" i="23" s="1"/>
  <c r="AC213" i="15"/>
  <c r="H217" i="23" s="1"/>
  <c r="I217" i="23" s="1"/>
  <c r="J217" i="23" s="1"/>
  <c r="K217" i="23" s="1"/>
  <c r="L217" i="23" s="1"/>
  <c r="AC209" i="15"/>
  <c r="H213" i="23" s="1"/>
  <c r="I213" i="23" s="1"/>
  <c r="J213" i="23" s="1"/>
  <c r="K213" i="23" s="1"/>
  <c r="L213" i="23" s="1"/>
  <c r="AC205" i="15"/>
  <c r="H209" i="23" s="1"/>
  <c r="I209" i="23" s="1"/>
  <c r="J209" i="23" s="1"/>
  <c r="K209" i="23" s="1"/>
  <c r="L209" i="23" s="1"/>
  <c r="AC198" i="15"/>
  <c r="H202" i="23" s="1"/>
  <c r="I202" i="23" s="1"/>
  <c r="J202" i="23" s="1"/>
  <c r="K202" i="23" s="1"/>
  <c r="L202" i="23" s="1"/>
  <c r="AC194" i="15"/>
  <c r="H198" i="23" s="1"/>
  <c r="I198" i="23" s="1"/>
  <c r="J198" i="23" s="1"/>
  <c r="K198" i="23" s="1"/>
  <c r="L198" i="23" s="1"/>
  <c r="AC190" i="15"/>
  <c r="H194" i="23" s="1"/>
  <c r="I194" i="23" s="1"/>
  <c r="AC186" i="15"/>
  <c r="H190" i="23" s="1"/>
  <c r="I190" i="23" s="1"/>
  <c r="AC182" i="15"/>
  <c r="H186" i="23" s="1"/>
  <c r="I186" i="23" s="1"/>
  <c r="J186" i="23" s="1"/>
  <c r="K186" i="23" s="1"/>
  <c r="L186" i="23" s="1"/>
  <c r="AC178" i="15"/>
  <c r="H182" i="23" s="1"/>
  <c r="I182" i="23" s="1"/>
  <c r="AC174" i="15"/>
  <c r="H178" i="23" s="1"/>
  <c r="I178" i="23" s="1"/>
  <c r="J178" i="23" s="1"/>
  <c r="K178" i="23" s="1"/>
  <c r="L178" i="23" s="1"/>
  <c r="AC170" i="15"/>
  <c r="H174" i="23" s="1"/>
  <c r="I174" i="23" s="1"/>
  <c r="J174" i="23" s="1"/>
  <c r="K174" i="23" s="1"/>
  <c r="L174" i="23" s="1"/>
  <c r="AC166" i="15"/>
  <c r="H170" i="23" s="1"/>
  <c r="I170" i="23" s="1"/>
  <c r="AC162" i="15"/>
  <c r="H166" i="23" s="1"/>
  <c r="I166" i="23" s="1"/>
  <c r="J166" i="23" s="1"/>
  <c r="K166" i="23" s="1"/>
  <c r="L166" i="23" s="1"/>
  <c r="AC158" i="15"/>
  <c r="H162" i="23" s="1"/>
  <c r="I162" i="23" s="1"/>
  <c r="J162" i="23" s="1"/>
  <c r="K162" i="23" s="1"/>
  <c r="L162" i="23" s="1"/>
  <c r="AC154" i="15"/>
  <c r="H158" i="23" s="1"/>
  <c r="I158" i="23" s="1"/>
  <c r="J158" i="23" s="1"/>
  <c r="K158" i="23" s="1"/>
  <c r="L158" i="23" s="1"/>
  <c r="AC150" i="15"/>
  <c r="H154" i="23" s="1"/>
  <c r="I154" i="23" s="1"/>
  <c r="J154" i="23" s="1"/>
  <c r="K154" i="23" s="1"/>
  <c r="L154" i="23" s="1"/>
  <c r="AC146" i="15"/>
  <c r="H150" i="23" s="1"/>
  <c r="I150" i="23" s="1"/>
  <c r="AC142" i="15"/>
  <c r="H146" i="23" s="1"/>
  <c r="I146" i="23" s="1"/>
  <c r="J146" i="23" s="1"/>
  <c r="K146" i="23" s="1"/>
  <c r="L146" i="23" s="1"/>
  <c r="AC138" i="15"/>
  <c r="H142" i="23" s="1"/>
  <c r="I142" i="23" s="1"/>
  <c r="J142" i="23" s="1"/>
  <c r="K142" i="23" s="1"/>
  <c r="L142" i="23" s="1"/>
  <c r="AC134" i="15"/>
  <c r="H138" i="23" s="1"/>
  <c r="I138" i="23" s="1"/>
  <c r="J138" i="23" s="1"/>
  <c r="K138" i="23" s="1"/>
  <c r="L138" i="23" s="1"/>
  <c r="AC130" i="15"/>
  <c r="H134" i="23" s="1"/>
  <c r="I134" i="23" s="1"/>
  <c r="AC126" i="15"/>
  <c r="H130" i="23" s="1"/>
  <c r="I130" i="23" s="1"/>
  <c r="AC122" i="15"/>
  <c r="H126" i="23" s="1"/>
  <c r="I126" i="23" s="1"/>
  <c r="AC118" i="15"/>
  <c r="H122" i="23" s="1"/>
  <c r="I122" i="23" s="1"/>
  <c r="J122" i="23" s="1"/>
  <c r="K122" i="23" s="1"/>
  <c r="L122" i="23" s="1"/>
  <c r="AC114" i="15"/>
  <c r="H118" i="23" s="1"/>
  <c r="I118" i="23" s="1"/>
  <c r="J118" i="23" s="1"/>
  <c r="K118" i="23" s="1"/>
  <c r="L118" i="23" s="1"/>
  <c r="AC110" i="15"/>
  <c r="H114" i="23" s="1"/>
  <c r="I114" i="23" s="1"/>
  <c r="J114" i="23" s="1"/>
  <c r="K114" i="23" s="1"/>
  <c r="L114" i="23" s="1"/>
  <c r="AC106" i="15"/>
  <c r="H110" i="23" s="1"/>
  <c r="I110" i="23" s="1"/>
  <c r="J110" i="23" s="1"/>
  <c r="K110" i="23" s="1"/>
  <c r="L110" i="23" s="1"/>
  <c r="AC102" i="15"/>
  <c r="H106" i="23" s="1"/>
  <c r="I106" i="23" s="1"/>
  <c r="J106" i="23" s="1"/>
  <c r="K106" i="23" s="1"/>
  <c r="L106" i="23" s="1"/>
  <c r="AC98" i="15"/>
  <c r="H102" i="23" s="1"/>
  <c r="I102" i="23" s="1"/>
  <c r="J102" i="23" s="1"/>
  <c r="K102" i="23" s="1"/>
  <c r="L102" i="23" s="1"/>
  <c r="AC94" i="15"/>
  <c r="AC90" i="15"/>
  <c r="H94" i="23" s="1"/>
  <c r="I94" i="23" s="1"/>
  <c r="J94" i="23" s="1"/>
  <c r="K94" i="23" s="1"/>
  <c r="L94" i="23" s="1"/>
  <c r="AC86" i="15"/>
  <c r="H90" i="23" s="1"/>
  <c r="I90" i="23" s="1"/>
  <c r="J90" i="23" s="1"/>
  <c r="K90" i="23" s="1"/>
  <c r="L90" i="23" s="1"/>
  <c r="AG144" i="15"/>
  <c r="M148" i="23" s="1"/>
  <c r="Y176" i="15"/>
  <c r="C180" i="23" s="1"/>
  <c r="D180" i="23" s="1"/>
  <c r="E180" i="23" s="1"/>
  <c r="F180" i="23" s="1"/>
  <c r="G180" i="23" s="1"/>
  <c r="Y182" i="15"/>
  <c r="C186" i="23" s="1"/>
  <c r="D186" i="23" s="1"/>
  <c r="E186" i="23" s="1"/>
  <c r="F186" i="23" s="1"/>
  <c r="G186" i="23" s="1"/>
  <c r="AC231" i="15"/>
  <c r="H235" i="23" s="1"/>
  <c r="I235" i="23" s="1"/>
  <c r="J235" i="23" s="1"/>
  <c r="K235" i="23" s="1"/>
  <c r="L235" i="23" s="1"/>
  <c r="AC223" i="15"/>
  <c r="H227" i="23" s="1"/>
  <c r="I227" i="23" s="1"/>
  <c r="J227" i="23" s="1"/>
  <c r="K227" i="23" s="1"/>
  <c r="L227" i="23" s="1"/>
  <c r="AC214" i="15"/>
  <c r="H218" i="23" s="1"/>
  <c r="I218" i="23" s="1"/>
  <c r="AC210" i="15"/>
  <c r="H214" i="23" s="1"/>
  <c r="I214" i="23" s="1"/>
  <c r="AC206" i="15"/>
  <c r="H210" i="23" s="1"/>
  <c r="I210" i="23" s="1"/>
  <c r="J210" i="23" s="1"/>
  <c r="K210" i="23" s="1"/>
  <c r="L210" i="23" s="1"/>
  <c r="AC202" i="15"/>
  <c r="H206" i="23" s="1"/>
  <c r="I206" i="23" s="1"/>
  <c r="J206" i="23" s="1"/>
  <c r="K206" i="23" s="1"/>
  <c r="L206" i="23" s="1"/>
  <c r="AC199" i="15"/>
  <c r="H203" i="23" s="1"/>
  <c r="I203" i="23" s="1"/>
  <c r="J203" i="23" s="1"/>
  <c r="K203" i="23" s="1"/>
  <c r="L203" i="23" s="1"/>
  <c r="AC195" i="15"/>
  <c r="H199" i="23" s="1"/>
  <c r="I199" i="23" s="1"/>
  <c r="AC191" i="15"/>
  <c r="H195" i="23" s="1"/>
  <c r="I195" i="23" s="1"/>
  <c r="AC187" i="15"/>
  <c r="H191" i="23" s="1"/>
  <c r="I191" i="23" s="1"/>
  <c r="J191" i="23" s="1"/>
  <c r="K191" i="23" s="1"/>
  <c r="L191" i="23" s="1"/>
  <c r="AC183" i="15"/>
  <c r="H187" i="23" s="1"/>
  <c r="I187" i="23" s="1"/>
  <c r="J187" i="23" s="1"/>
  <c r="K187" i="23" s="1"/>
  <c r="L187" i="23" s="1"/>
  <c r="AC179" i="15"/>
  <c r="H183" i="23" s="1"/>
  <c r="I183" i="23" s="1"/>
  <c r="AC175" i="15"/>
  <c r="H179" i="23" s="1"/>
  <c r="I179" i="23" s="1"/>
  <c r="AC171" i="15"/>
  <c r="H175" i="23" s="1"/>
  <c r="I175" i="23" s="1"/>
  <c r="AC167" i="15"/>
  <c r="H171" i="23" s="1"/>
  <c r="I171" i="23" s="1"/>
  <c r="J171" i="23" s="1"/>
  <c r="K171" i="23" s="1"/>
  <c r="L171" i="23" s="1"/>
  <c r="AC163" i="15"/>
  <c r="H167" i="23" s="1"/>
  <c r="I167" i="23" s="1"/>
  <c r="J167" i="23" s="1"/>
  <c r="K167" i="23" s="1"/>
  <c r="L167" i="23" s="1"/>
  <c r="AC159" i="15"/>
  <c r="H163" i="23" s="1"/>
  <c r="I163" i="23" s="1"/>
  <c r="J163" i="23" s="1"/>
  <c r="K163" i="23" s="1"/>
  <c r="L163" i="23" s="1"/>
  <c r="AC155" i="15"/>
  <c r="H159" i="23" s="1"/>
  <c r="I159" i="23" s="1"/>
  <c r="J159" i="23" s="1"/>
  <c r="K159" i="23" s="1"/>
  <c r="L159" i="23" s="1"/>
  <c r="AC151" i="15"/>
  <c r="H155" i="23" s="1"/>
  <c r="I155" i="23" s="1"/>
  <c r="J155" i="23" s="1"/>
  <c r="K155" i="23" s="1"/>
  <c r="L155" i="23" s="1"/>
  <c r="AC147" i="15"/>
  <c r="H151" i="23" s="1"/>
  <c r="I151" i="23" s="1"/>
  <c r="J151" i="23" s="1"/>
  <c r="K151" i="23" s="1"/>
  <c r="L151" i="23" s="1"/>
  <c r="AC143" i="15"/>
  <c r="H147" i="23" s="1"/>
  <c r="I147" i="23" s="1"/>
  <c r="AC139" i="15"/>
  <c r="H143" i="23" s="1"/>
  <c r="I143" i="23" s="1"/>
  <c r="AC135" i="15"/>
  <c r="H139" i="23" s="1"/>
  <c r="I139" i="23" s="1"/>
  <c r="J139" i="23" s="1"/>
  <c r="K139" i="23" s="1"/>
  <c r="L139" i="23" s="1"/>
  <c r="AC131" i="15"/>
  <c r="H135" i="23" s="1"/>
  <c r="I135" i="23" s="1"/>
  <c r="AC127" i="15"/>
  <c r="H131" i="23" s="1"/>
  <c r="I131" i="23" s="1"/>
  <c r="J131" i="23" s="1"/>
  <c r="K131" i="23" s="1"/>
  <c r="L131" i="23" s="1"/>
  <c r="AC123" i="15"/>
  <c r="H127" i="23" s="1"/>
  <c r="I127" i="23" s="1"/>
  <c r="J127" i="23" s="1"/>
  <c r="K127" i="23" s="1"/>
  <c r="L127" i="23" s="1"/>
  <c r="AC119" i="15"/>
  <c r="H123" i="23" s="1"/>
  <c r="I123" i="23" s="1"/>
  <c r="AC115" i="15"/>
  <c r="H119" i="23" s="1"/>
  <c r="I119" i="23" s="1"/>
  <c r="J119" i="23" s="1"/>
  <c r="K119" i="23" s="1"/>
  <c r="L119" i="23" s="1"/>
  <c r="AC111" i="15"/>
  <c r="H115" i="23" s="1"/>
  <c r="I115" i="23" s="1"/>
  <c r="AC107" i="15"/>
  <c r="AC103" i="15"/>
  <c r="H107" i="23" s="1"/>
  <c r="I107" i="23" s="1"/>
  <c r="J107" i="23" s="1"/>
  <c r="K107" i="23" s="1"/>
  <c r="L107" i="23" s="1"/>
  <c r="AC99" i="15"/>
  <c r="H103" i="23" s="1"/>
  <c r="I103" i="23" s="1"/>
  <c r="AC95" i="15"/>
  <c r="H99" i="23" s="1"/>
  <c r="I99" i="23" s="1"/>
  <c r="AC91" i="15"/>
  <c r="H95" i="23" s="1"/>
  <c r="I95" i="23" s="1"/>
  <c r="J95" i="23" s="1"/>
  <c r="K95" i="23" s="1"/>
  <c r="L95" i="23" s="1"/>
  <c r="AC87" i="15"/>
  <c r="H91" i="23" s="1"/>
  <c r="I91" i="23" s="1"/>
  <c r="J91" i="23" s="1"/>
  <c r="K91" i="23" s="1"/>
  <c r="L91" i="23" s="1"/>
  <c r="Y147" i="15"/>
  <c r="C151" i="23" s="1"/>
  <c r="D151" i="23" s="1"/>
  <c r="E151" i="23" s="1"/>
  <c r="F151" i="23" s="1"/>
  <c r="G151" i="23" s="1"/>
  <c r="Y151" i="15"/>
  <c r="C155" i="23" s="1"/>
  <c r="D155" i="23" s="1"/>
  <c r="E155" i="23" s="1"/>
  <c r="F155" i="23" s="1"/>
  <c r="G155" i="23" s="1"/>
  <c r="Y157" i="15"/>
  <c r="C161" i="23" s="1"/>
  <c r="D161" i="23" s="1"/>
  <c r="E161" i="23" s="1"/>
  <c r="F161" i="23" s="1"/>
  <c r="G161" i="23" s="1"/>
  <c r="Y161" i="15"/>
  <c r="C165" i="23" s="1"/>
  <c r="D165" i="23" s="1"/>
  <c r="E165" i="23" s="1"/>
  <c r="F165" i="23" s="1"/>
  <c r="G165" i="23" s="1"/>
  <c r="AG166" i="15"/>
  <c r="M170" i="23" s="1"/>
  <c r="Y181" i="15"/>
  <c r="C185" i="23" s="1"/>
  <c r="D185" i="23" s="1"/>
  <c r="E185" i="23" s="1"/>
  <c r="F185" i="23" s="1"/>
  <c r="G185" i="23" s="1"/>
  <c r="AG186" i="15"/>
  <c r="M190" i="23" s="1"/>
  <c r="AG189" i="15"/>
  <c r="M193" i="23" s="1"/>
  <c r="AC232" i="15"/>
  <c r="H236" i="23" s="1"/>
  <c r="I236" i="23" s="1"/>
  <c r="J236" i="23" s="1"/>
  <c r="K236" i="23" s="1"/>
  <c r="L236" i="23" s="1"/>
  <c r="AC224" i="15"/>
  <c r="H228" i="23" s="1"/>
  <c r="I228" i="23" s="1"/>
  <c r="J228" i="23" s="1"/>
  <c r="K228" i="23" s="1"/>
  <c r="L228" i="23" s="1"/>
  <c r="AC211" i="15"/>
  <c r="H215" i="23" s="1"/>
  <c r="I215" i="23" s="1"/>
  <c r="J215" i="23" s="1"/>
  <c r="K215" i="23" s="1"/>
  <c r="L215" i="23" s="1"/>
  <c r="AC207" i="15"/>
  <c r="H211" i="23" s="1"/>
  <c r="I211" i="23" s="1"/>
  <c r="AC203" i="15"/>
  <c r="H207" i="23" s="1"/>
  <c r="I207" i="23" s="1"/>
  <c r="AC200" i="15"/>
  <c r="H204" i="23" s="1"/>
  <c r="I204" i="23" s="1"/>
  <c r="J204" i="23" s="1"/>
  <c r="K204" i="23" s="1"/>
  <c r="L204" i="23" s="1"/>
  <c r="AC196" i="15"/>
  <c r="H200" i="23" s="1"/>
  <c r="I200" i="23" s="1"/>
  <c r="J200" i="23" s="1"/>
  <c r="K200" i="23" s="1"/>
  <c r="L200" i="23" s="1"/>
  <c r="AC192" i="15"/>
  <c r="H196" i="23" s="1"/>
  <c r="I196" i="23" s="1"/>
  <c r="J196" i="23" s="1"/>
  <c r="K196" i="23" s="1"/>
  <c r="L196" i="23" s="1"/>
  <c r="AC188" i="15"/>
  <c r="H192" i="23" s="1"/>
  <c r="I192" i="23" s="1"/>
  <c r="J192" i="23" s="1"/>
  <c r="K192" i="23" s="1"/>
  <c r="L192" i="23" s="1"/>
  <c r="AC184" i="15"/>
  <c r="H188" i="23" s="1"/>
  <c r="I188" i="23" s="1"/>
  <c r="AC180" i="15"/>
  <c r="H184" i="23" s="1"/>
  <c r="I184" i="23" s="1"/>
  <c r="AC176" i="15"/>
  <c r="H180" i="23" s="1"/>
  <c r="I180" i="23" s="1"/>
  <c r="J180" i="23" s="1"/>
  <c r="K180" i="23" s="1"/>
  <c r="L180" i="23" s="1"/>
  <c r="AC172" i="15"/>
  <c r="H176" i="23" s="1"/>
  <c r="I176" i="23" s="1"/>
  <c r="J176" i="23" s="1"/>
  <c r="K176" i="23" s="1"/>
  <c r="L176" i="23" s="1"/>
  <c r="AC168" i="15"/>
  <c r="H172" i="23" s="1"/>
  <c r="I172" i="23" s="1"/>
  <c r="AC164" i="15"/>
  <c r="H168" i="23" s="1"/>
  <c r="I168" i="23" s="1"/>
  <c r="J168" i="23" s="1"/>
  <c r="K168" i="23" s="1"/>
  <c r="L168" i="23" s="1"/>
  <c r="AC160" i="15"/>
  <c r="H164" i="23" s="1"/>
  <c r="I164" i="23" s="1"/>
  <c r="J164" i="23" s="1"/>
  <c r="K164" i="23" s="1"/>
  <c r="L164" i="23" s="1"/>
  <c r="AC156" i="15"/>
  <c r="H160" i="23" s="1"/>
  <c r="I160" i="23" s="1"/>
  <c r="J160" i="23" s="1"/>
  <c r="K160" i="23" s="1"/>
  <c r="L160" i="23" s="1"/>
  <c r="AC152" i="15"/>
  <c r="H156" i="23" s="1"/>
  <c r="I156" i="23" s="1"/>
  <c r="J156" i="23" s="1"/>
  <c r="K156" i="23" s="1"/>
  <c r="L156" i="23" s="1"/>
  <c r="AC148" i="15"/>
  <c r="H152" i="23" s="1"/>
  <c r="I152" i="23" s="1"/>
  <c r="J152" i="23" s="1"/>
  <c r="K152" i="23" s="1"/>
  <c r="L152" i="23" s="1"/>
  <c r="AC144" i="15"/>
  <c r="H148" i="23" s="1"/>
  <c r="I148" i="23" s="1"/>
  <c r="AC140" i="15"/>
  <c r="H144" i="23" s="1"/>
  <c r="I144" i="23" s="1"/>
  <c r="AC136" i="15"/>
  <c r="H140" i="23" s="1"/>
  <c r="I140" i="23" s="1"/>
  <c r="AC132" i="15"/>
  <c r="H136" i="23" s="1"/>
  <c r="I136" i="23" s="1"/>
  <c r="J136" i="23" s="1"/>
  <c r="K136" i="23" s="1"/>
  <c r="L136" i="23" s="1"/>
  <c r="AC128" i="15"/>
  <c r="H132" i="23" s="1"/>
  <c r="I132" i="23" s="1"/>
  <c r="J132" i="23" s="1"/>
  <c r="K132" i="23" s="1"/>
  <c r="L132" i="23" s="1"/>
  <c r="AC124" i="15"/>
  <c r="H128" i="23" s="1"/>
  <c r="I128" i="23" s="1"/>
  <c r="J128" i="23" s="1"/>
  <c r="K128" i="23" s="1"/>
  <c r="L128" i="23" s="1"/>
  <c r="AC120" i="15"/>
  <c r="H124" i="23" s="1"/>
  <c r="I124" i="23" s="1"/>
  <c r="J124" i="23" s="1"/>
  <c r="K124" i="23" s="1"/>
  <c r="L124" i="23" s="1"/>
  <c r="AC116" i="15"/>
  <c r="AC112" i="15"/>
  <c r="H116" i="23" s="1"/>
  <c r="I116" i="23" s="1"/>
  <c r="J116" i="23" s="1"/>
  <c r="K116" i="23" s="1"/>
  <c r="L116" i="23" s="1"/>
  <c r="AC108" i="15"/>
  <c r="H112" i="23" s="1"/>
  <c r="I112" i="23" s="1"/>
  <c r="AC104" i="15"/>
  <c r="H108" i="23" s="1"/>
  <c r="I108" i="23" s="1"/>
  <c r="J108" i="23" s="1"/>
  <c r="K108" i="23" s="1"/>
  <c r="L108" i="23" s="1"/>
  <c r="AC100" i="15"/>
  <c r="H104" i="23" s="1"/>
  <c r="I104" i="23" s="1"/>
  <c r="J104" i="23" s="1"/>
  <c r="K104" i="23" s="1"/>
  <c r="L104" i="23" s="1"/>
  <c r="AC96" i="15"/>
  <c r="H100" i="23" s="1"/>
  <c r="I100" i="23" s="1"/>
  <c r="AC92" i="15"/>
  <c r="H96" i="23" s="1"/>
  <c r="I96" i="23" s="1"/>
  <c r="J96" i="23" s="1"/>
  <c r="K96" i="23" s="1"/>
  <c r="L96" i="23" s="1"/>
  <c r="AC88" i="15"/>
  <c r="H92" i="23" s="1"/>
  <c r="I92" i="23" s="1"/>
  <c r="I235" i="22"/>
  <c r="L235" i="22"/>
  <c r="K235" i="22"/>
  <c r="J235" i="22"/>
  <c r="L228" i="22"/>
  <c r="K228" i="22"/>
  <c r="I228" i="22"/>
  <c r="J228" i="22"/>
  <c r="J222" i="22"/>
  <c r="I222" i="22"/>
  <c r="K222" i="22"/>
  <c r="L222" i="22"/>
  <c r="K217" i="22"/>
  <c r="J217" i="22"/>
  <c r="L217" i="22"/>
  <c r="I217" i="22"/>
  <c r="J210" i="22"/>
  <c r="I210" i="22"/>
  <c r="L210" i="22"/>
  <c r="K210" i="22"/>
  <c r="K205" i="22"/>
  <c r="J205" i="22"/>
  <c r="I205" i="22"/>
  <c r="L205" i="22"/>
  <c r="L198" i="22"/>
  <c r="K198" i="22"/>
  <c r="I198" i="22"/>
  <c r="J198" i="22"/>
  <c r="I177" i="22"/>
  <c r="L177" i="22"/>
  <c r="K177" i="22"/>
  <c r="J177" i="22"/>
  <c r="J174" i="22"/>
  <c r="I174" i="22"/>
  <c r="L174" i="22"/>
  <c r="K174" i="22"/>
  <c r="L168" i="22"/>
  <c r="K168" i="22"/>
  <c r="I168" i="22"/>
  <c r="J168" i="22"/>
  <c r="L166" i="22"/>
  <c r="K166" i="22"/>
  <c r="I166" i="22"/>
  <c r="J166" i="22"/>
  <c r="I161" i="22"/>
  <c r="L161" i="22"/>
  <c r="J161" i="22"/>
  <c r="K161" i="22"/>
  <c r="I159" i="22"/>
  <c r="L159" i="22"/>
  <c r="J159" i="22"/>
  <c r="K159" i="22"/>
  <c r="J156" i="22"/>
  <c r="I156" i="22"/>
  <c r="K156" i="22"/>
  <c r="L156" i="22"/>
  <c r="J154" i="22"/>
  <c r="I154" i="22"/>
  <c r="K154" i="22"/>
  <c r="L154" i="22"/>
  <c r="J152" i="22"/>
  <c r="I152" i="22"/>
  <c r="K152" i="22"/>
  <c r="L152" i="22"/>
  <c r="K149" i="22"/>
  <c r="J149" i="22"/>
  <c r="L149" i="22"/>
  <c r="I149" i="22"/>
  <c r="I145" i="22"/>
  <c r="L145" i="22"/>
  <c r="K145" i="22"/>
  <c r="J145" i="22"/>
  <c r="K141" i="22"/>
  <c r="J141" i="22"/>
  <c r="I141" i="22"/>
  <c r="L141" i="22"/>
  <c r="L138" i="22"/>
  <c r="K138" i="22"/>
  <c r="I138" i="22"/>
  <c r="J138" i="22"/>
  <c r="L132" i="22"/>
  <c r="K132" i="22"/>
  <c r="J132" i="22"/>
  <c r="I132" i="22"/>
  <c r="J128" i="22"/>
  <c r="I128" i="22"/>
  <c r="L128" i="22"/>
  <c r="K128" i="22"/>
  <c r="L124" i="22"/>
  <c r="K124" i="22"/>
  <c r="I124" i="22"/>
  <c r="J124" i="22"/>
  <c r="K121" i="22"/>
  <c r="J121" i="22"/>
  <c r="L121" i="22"/>
  <c r="I121" i="22"/>
  <c r="K119" i="22"/>
  <c r="J119" i="22"/>
  <c r="L119" i="22"/>
  <c r="I119" i="22"/>
  <c r="L116" i="22"/>
  <c r="K116" i="22"/>
  <c r="I116" i="22"/>
  <c r="J116" i="22"/>
  <c r="I113" i="22"/>
  <c r="L113" i="22"/>
  <c r="J113" i="22"/>
  <c r="K113" i="22"/>
  <c r="J110" i="22"/>
  <c r="I110" i="22"/>
  <c r="K110" i="22"/>
  <c r="L110" i="22"/>
  <c r="J108" i="22"/>
  <c r="I108" i="22"/>
  <c r="K108" i="22"/>
  <c r="L108" i="22"/>
  <c r="J106" i="22"/>
  <c r="I106" i="22"/>
  <c r="K106" i="22"/>
  <c r="L106" i="22"/>
  <c r="J104" i="22"/>
  <c r="I104" i="22"/>
  <c r="K104" i="22"/>
  <c r="L104" i="22"/>
  <c r="L96" i="22"/>
  <c r="K96" i="22"/>
  <c r="I96" i="22"/>
  <c r="J96" i="22"/>
  <c r="L94" i="22"/>
  <c r="K94" i="22"/>
  <c r="I94" i="22"/>
  <c r="J94" i="22"/>
  <c r="I91" i="22"/>
  <c r="L91" i="22"/>
  <c r="J91" i="22"/>
  <c r="K91" i="22"/>
  <c r="I89" i="22"/>
  <c r="L89" i="22"/>
  <c r="J89" i="22"/>
  <c r="K89" i="22"/>
  <c r="J86" i="22"/>
  <c r="I86" i="22"/>
  <c r="K86" i="22"/>
  <c r="L86" i="22"/>
  <c r="J84" i="22"/>
  <c r="I84" i="22"/>
  <c r="K84" i="22"/>
  <c r="L84" i="22"/>
  <c r="J82" i="22"/>
  <c r="I82" i="22"/>
  <c r="K82" i="22"/>
  <c r="L82" i="22"/>
  <c r="J80" i="22"/>
  <c r="I80" i="22"/>
  <c r="K80" i="22"/>
  <c r="L80" i="22"/>
  <c r="J78" i="22"/>
  <c r="I78" i="22"/>
  <c r="K78" i="22"/>
  <c r="L78" i="22"/>
  <c r="J76" i="22"/>
  <c r="I76" i="22"/>
  <c r="K76" i="22"/>
  <c r="L76" i="22"/>
  <c r="L72" i="22"/>
  <c r="K72" i="22"/>
  <c r="I72" i="22"/>
  <c r="J72" i="22"/>
  <c r="J68" i="22"/>
  <c r="I68" i="22"/>
  <c r="L68" i="22"/>
  <c r="K68" i="22"/>
  <c r="K66" i="22"/>
  <c r="L66" i="22"/>
  <c r="J66" i="22"/>
  <c r="I66" i="22"/>
  <c r="K64" i="22"/>
  <c r="L64" i="22"/>
  <c r="J64" i="22"/>
  <c r="I64" i="22"/>
  <c r="L61" i="22"/>
  <c r="K61" i="22"/>
  <c r="J61" i="22"/>
  <c r="I61" i="22"/>
  <c r="L59" i="22"/>
  <c r="K59" i="22"/>
  <c r="J59" i="22"/>
  <c r="I59" i="22"/>
  <c r="L57" i="22"/>
  <c r="K57" i="22"/>
  <c r="J57" i="22"/>
  <c r="I57" i="22"/>
  <c r="K52" i="22"/>
  <c r="I52" i="22"/>
  <c r="J52" i="22"/>
  <c r="L52" i="22"/>
  <c r="K50" i="22"/>
  <c r="I50" i="22"/>
  <c r="J50" i="22"/>
  <c r="L50" i="22"/>
  <c r="I46" i="22"/>
  <c r="K46" i="22"/>
  <c r="J46" i="22"/>
  <c r="L46" i="22"/>
  <c r="J43" i="22"/>
  <c r="K43" i="22"/>
  <c r="I43" i="22"/>
  <c r="L43" i="22"/>
  <c r="K40" i="22"/>
  <c r="I40" i="22"/>
  <c r="L40" i="22"/>
  <c r="J40" i="22"/>
  <c r="K38" i="22"/>
  <c r="I38" i="22"/>
  <c r="L38" i="22"/>
  <c r="J38" i="22"/>
  <c r="I34" i="22"/>
  <c r="K34" i="22"/>
  <c r="J34" i="22"/>
  <c r="L34" i="22"/>
  <c r="I32" i="22"/>
  <c r="K32" i="22"/>
  <c r="J32" i="22"/>
  <c r="L32" i="22"/>
  <c r="L27" i="22"/>
  <c r="I27" i="22"/>
  <c r="K27" i="22"/>
  <c r="J27" i="22"/>
  <c r="I24" i="22"/>
  <c r="L24" i="22"/>
  <c r="K24" i="22"/>
  <c r="J24" i="22"/>
  <c r="J21" i="22"/>
  <c r="K21" i="22"/>
  <c r="I21" i="22"/>
  <c r="L21" i="22"/>
  <c r="J19" i="22"/>
  <c r="K19" i="22"/>
  <c r="I19" i="22"/>
  <c r="L19" i="22"/>
  <c r="K16" i="22"/>
  <c r="I16" i="22"/>
  <c r="J16" i="22"/>
  <c r="L16" i="22"/>
  <c r="K14" i="22"/>
  <c r="I14" i="22"/>
  <c r="J14" i="22"/>
  <c r="L14" i="22"/>
  <c r="I236" i="22"/>
  <c r="L236" i="22"/>
  <c r="J236" i="22"/>
  <c r="K236" i="22"/>
  <c r="I234" i="22"/>
  <c r="L234" i="22"/>
  <c r="J234" i="22"/>
  <c r="K234" i="22"/>
  <c r="J231" i="22"/>
  <c r="I231" i="22"/>
  <c r="K231" i="22"/>
  <c r="L231" i="22"/>
  <c r="L227" i="22"/>
  <c r="K227" i="22"/>
  <c r="J227" i="22"/>
  <c r="I227" i="22"/>
  <c r="I224" i="22"/>
  <c r="L224" i="22"/>
  <c r="K224" i="22"/>
  <c r="J224" i="22"/>
  <c r="J221" i="22"/>
  <c r="I221" i="22"/>
  <c r="L221" i="22"/>
  <c r="K221" i="22"/>
  <c r="J219" i="22"/>
  <c r="I219" i="22"/>
  <c r="L219" i="22"/>
  <c r="K219" i="22"/>
  <c r="K216" i="22"/>
  <c r="J216" i="22"/>
  <c r="I216" i="22"/>
  <c r="L216" i="22"/>
  <c r="L213" i="22"/>
  <c r="K213" i="22"/>
  <c r="I213" i="22"/>
  <c r="J213" i="22"/>
  <c r="J209" i="22"/>
  <c r="I209" i="22"/>
  <c r="K209" i="22"/>
  <c r="L209" i="22"/>
  <c r="K206" i="22"/>
  <c r="J206" i="22"/>
  <c r="L206" i="22"/>
  <c r="I206" i="22"/>
  <c r="K204" i="22"/>
  <c r="J204" i="22"/>
  <c r="L204" i="22"/>
  <c r="I204" i="22"/>
  <c r="K202" i="22"/>
  <c r="J202" i="22"/>
  <c r="L202" i="22"/>
  <c r="I202" i="22"/>
  <c r="K200" i="22"/>
  <c r="J200" i="22"/>
  <c r="L200" i="22"/>
  <c r="I200" i="22"/>
  <c r="L197" i="22"/>
  <c r="K197" i="22"/>
  <c r="J197" i="22"/>
  <c r="I197" i="22"/>
  <c r="K192" i="22"/>
  <c r="J192" i="22"/>
  <c r="I192" i="22"/>
  <c r="L192" i="22"/>
  <c r="L189" i="22"/>
  <c r="K189" i="22"/>
  <c r="I189" i="22"/>
  <c r="J189" i="22"/>
  <c r="I186" i="22"/>
  <c r="L186" i="22"/>
  <c r="J186" i="22"/>
  <c r="K186" i="22"/>
  <c r="L181" i="22"/>
  <c r="K181" i="22"/>
  <c r="I181" i="22"/>
  <c r="J181" i="22"/>
  <c r="I178" i="22"/>
  <c r="L178" i="22"/>
  <c r="J178" i="22"/>
  <c r="K178" i="22"/>
  <c r="I176" i="22"/>
  <c r="L176" i="22"/>
  <c r="J176" i="22"/>
  <c r="K176" i="22"/>
  <c r="J173" i="22"/>
  <c r="I173" i="22"/>
  <c r="K173" i="22"/>
  <c r="L173" i="22"/>
  <c r="L169" i="22"/>
  <c r="K169" i="22"/>
  <c r="J169" i="22"/>
  <c r="I169" i="22"/>
  <c r="L167" i="22"/>
  <c r="K167" i="22"/>
  <c r="J167" i="22"/>
  <c r="I167" i="22"/>
  <c r="I164" i="22"/>
  <c r="L164" i="22"/>
  <c r="K164" i="22"/>
  <c r="J164" i="22"/>
  <c r="I162" i="22"/>
  <c r="L162" i="22"/>
  <c r="K162" i="22"/>
  <c r="J162" i="22"/>
  <c r="I160" i="22"/>
  <c r="L160" i="22"/>
  <c r="K160" i="22"/>
  <c r="J160" i="22"/>
  <c r="I158" i="22"/>
  <c r="L158" i="22"/>
  <c r="K158" i="22"/>
  <c r="J158" i="22"/>
  <c r="J155" i="22"/>
  <c r="I155" i="22"/>
  <c r="L155" i="22"/>
  <c r="K155" i="22"/>
  <c r="J153" i="22"/>
  <c r="I153" i="22"/>
  <c r="L153" i="22"/>
  <c r="K153" i="22"/>
  <c r="J151" i="22"/>
  <c r="I151" i="22"/>
  <c r="L151" i="22"/>
  <c r="K151" i="22"/>
  <c r="I146" i="22"/>
  <c r="L146" i="22"/>
  <c r="J146" i="22"/>
  <c r="K146" i="22"/>
  <c r="I233" i="22"/>
  <c r="L233" i="22"/>
  <c r="K233" i="22"/>
  <c r="J233" i="22"/>
  <c r="L226" i="22"/>
  <c r="K226" i="22"/>
  <c r="I226" i="22"/>
  <c r="J226" i="22"/>
  <c r="J220" i="22"/>
  <c r="I220" i="22"/>
  <c r="K220" i="22"/>
  <c r="L220" i="22"/>
  <c r="K215" i="22"/>
  <c r="J215" i="22"/>
  <c r="L215" i="22"/>
  <c r="I215" i="22"/>
  <c r="J208" i="22"/>
  <c r="I208" i="22"/>
  <c r="L208" i="22"/>
  <c r="K208" i="22"/>
  <c r="K203" i="22"/>
  <c r="J203" i="22"/>
  <c r="I203" i="22"/>
  <c r="L203" i="22"/>
  <c r="K201" i="22"/>
  <c r="J201" i="22"/>
  <c r="L201" i="22"/>
  <c r="I201" i="22"/>
  <c r="L196" i="22"/>
  <c r="K196" i="22"/>
  <c r="I196" i="22"/>
  <c r="J196" i="22"/>
  <c r="K191" i="22"/>
  <c r="J191" i="22"/>
  <c r="L191" i="22"/>
  <c r="I191" i="22"/>
  <c r="I187" i="22"/>
  <c r="L187" i="22"/>
  <c r="K187" i="22"/>
  <c r="J187" i="22"/>
  <c r="L180" i="22"/>
  <c r="K180" i="22"/>
  <c r="J180" i="22"/>
  <c r="I180" i="22"/>
  <c r="K171" i="22"/>
  <c r="J171" i="22"/>
  <c r="I171" i="22"/>
  <c r="L171" i="22"/>
  <c r="I163" i="22"/>
  <c r="L163" i="22"/>
  <c r="J163" i="22"/>
  <c r="K163" i="22"/>
  <c r="K142" i="22"/>
  <c r="J142" i="22"/>
  <c r="L142" i="22"/>
  <c r="I142" i="22"/>
  <c r="L139" i="22"/>
  <c r="K139" i="22"/>
  <c r="J139" i="22"/>
  <c r="I139" i="22"/>
  <c r="I136" i="22"/>
  <c r="L136" i="22"/>
  <c r="K136" i="22"/>
  <c r="J136" i="22"/>
  <c r="L131" i="22"/>
  <c r="K131" i="22"/>
  <c r="I131" i="22"/>
  <c r="J131" i="22"/>
  <c r="J127" i="22"/>
  <c r="I127" i="22"/>
  <c r="K127" i="22"/>
  <c r="L127" i="22"/>
  <c r="I122" i="22"/>
  <c r="L122" i="22"/>
  <c r="K122" i="22"/>
  <c r="J122" i="22"/>
  <c r="K120" i="22"/>
  <c r="J120" i="22"/>
  <c r="L120" i="22"/>
  <c r="I120" i="22"/>
  <c r="K118" i="22"/>
  <c r="J118" i="22"/>
  <c r="L118" i="22"/>
  <c r="I118" i="22"/>
  <c r="I114" i="22"/>
  <c r="L114" i="22"/>
  <c r="J114" i="22"/>
  <c r="K114" i="22"/>
  <c r="J111" i="22"/>
  <c r="I111" i="22"/>
  <c r="L111" i="22"/>
  <c r="K111" i="22"/>
  <c r="J109" i="22"/>
  <c r="I109" i="22"/>
  <c r="K109" i="22"/>
  <c r="L109" i="22"/>
  <c r="J107" i="22"/>
  <c r="I107" i="22"/>
  <c r="L107" i="22"/>
  <c r="K107" i="22"/>
  <c r="J105" i="22"/>
  <c r="I105" i="22"/>
  <c r="K105" i="22"/>
  <c r="L105" i="22"/>
  <c r="K102" i="22"/>
  <c r="J102" i="22"/>
  <c r="L102" i="22"/>
  <c r="I102" i="22"/>
  <c r="L95" i="22"/>
  <c r="K95" i="22"/>
  <c r="J95" i="22"/>
  <c r="I95" i="22"/>
  <c r="L93" i="22"/>
  <c r="K93" i="22"/>
  <c r="I93" i="22"/>
  <c r="J93" i="22"/>
  <c r="I90" i="22"/>
  <c r="L90" i="22"/>
  <c r="K90" i="22"/>
  <c r="J90" i="22"/>
  <c r="I88" i="22"/>
  <c r="L88" i="22"/>
  <c r="K88" i="22"/>
  <c r="J88" i="22"/>
  <c r="J85" i="22"/>
  <c r="I85" i="22"/>
  <c r="K85" i="22"/>
  <c r="L85" i="22"/>
  <c r="J83" i="22"/>
  <c r="I83" i="22"/>
  <c r="L83" i="22"/>
  <c r="K83" i="22"/>
  <c r="J81" i="22"/>
  <c r="I81" i="22"/>
  <c r="K81" i="22"/>
  <c r="L81" i="22"/>
  <c r="J79" i="22"/>
  <c r="I79" i="22"/>
  <c r="L79" i="22"/>
  <c r="K79" i="22"/>
  <c r="J77" i="22"/>
  <c r="I77" i="22"/>
  <c r="K77" i="22"/>
  <c r="L77" i="22"/>
  <c r="L73" i="22"/>
  <c r="K73" i="22"/>
  <c r="I73" i="22"/>
  <c r="J73" i="22"/>
  <c r="I70" i="22"/>
  <c r="L70" i="22"/>
  <c r="J70" i="22"/>
  <c r="K70" i="22"/>
  <c r="K67" i="22"/>
  <c r="I67" i="22"/>
  <c r="J67" i="22"/>
  <c r="L67" i="22"/>
  <c r="K65" i="22"/>
  <c r="I65" i="22"/>
  <c r="J65" i="22"/>
  <c r="L65" i="22"/>
  <c r="L62" i="22"/>
  <c r="J62" i="22"/>
  <c r="I62" i="22"/>
  <c r="K62" i="22"/>
  <c r="L60" i="22"/>
  <c r="J60" i="22"/>
  <c r="I60" i="22"/>
  <c r="K60" i="22"/>
  <c r="L58" i="22"/>
  <c r="J58" i="22"/>
  <c r="I58" i="22"/>
  <c r="K58" i="22"/>
  <c r="K53" i="22"/>
  <c r="L53" i="22"/>
  <c r="J53" i="22"/>
  <c r="I53" i="22"/>
  <c r="K51" i="22"/>
  <c r="L51" i="22"/>
  <c r="J51" i="22"/>
  <c r="I51" i="22"/>
  <c r="I47" i="22"/>
  <c r="L47" i="22"/>
  <c r="K47" i="22"/>
  <c r="J47" i="22"/>
  <c r="I45" i="22"/>
  <c r="L45" i="22"/>
  <c r="K45" i="22"/>
  <c r="J45" i="22"/>
  <c r="K41" i="22"/>
  <c r="J41" i="22"/>
  <c r="I41" i="22"/>
  <c r="L41" i="22"/>
  <c r="K39" i="22"/>
  <c r="J39" i="22"/>
  <c r="I39" i="22"/>
  <c r="L39" i="22"/>
  <c r="L36" i="22"/>
  <c r="I36" i="22"/>
  <c r="K36" i="22"/>
  <c r="J36" i="22"/>
  <c r="I33" i="22"/>
  <c r="L33" i="22"/>
  <c r="K33" i="22"/>
  <c r="J33" i="22"/>
  <c r="I31" i="22"/>
  <c r="J31" i="22"/>
  <c r="L31" i="22"/>
  <c r="K31" i="22"/>
  <c r="I25" i="22"/>
  <c r="K25" i="22"/>
  <c r="J25" i="22"/>
  <c r="L25" i="22"/>
  <c r="I23" i="22"/>
  <c r="K23" i="22"/>
  <c r="J23" i="22"/>
  <c r="L23" i="22"/>
  <c r="J20" i="22"/>
  <c r="L20" i="22"/>
  <c r="I20" i="22"/>
  <c r="K20" i="22"/>
  <c r="J18" i="22"/>
  <c r="L18" i="22"/>
  <c r="I18" i="22"/>
  <c r="K18" i="22"/>
  <c r="K15" i="22"/>
  <c r="J15" i="22"/>
  <c r="I15" i="22"/>
  <c r="L15" i="22"/>
  <c r="AE71" i="16"/>
  <c r="AE33" i="16"/>
  <c r="M230" i="22"/>
  <c r="N230" i="22" s="1"/>
  <c r="O230" i="22" s="1"/>
  <c r="P230" i="22" s="1"/>
  <c r="Q230" i="22" s="1"/>
  <c r="AE52" i="16"/>
  <c r="M56" i="22" s="1"/>
  <c r="N56" i="22" s="1"/>
  <c r="O56" i="22" s="1"/>
  <c r="P56" i="22" s="1"/>
  <c r="Q56" i="22" s="1"/>
  <c r="AE70" i="16"/>
  <c r="M74" i="22" s="1"/>
  <c r="N74" i="22" s="1"/>
  <c r="O74" i="22" s="1"/>
  <c r="P74" i="22" s="1"/>
  <c r="Q74" i="22" s="1"/>
  <c r="AE214" i="16"/>
  <c r="AE65" i="16"/>
  <c r="M69" i="22" s="1"/>
  <c r="N69" i="22" s="1"/>
  <c r="O69" i="22" s="1"/>
  <c r="P69" i="22" s="1"/>
  <c r="Q69" i="22" s="1"/>
  <c r="AE184" i="16"/>
  <c r="M188" i="22" s="1"/>
  <c r="N188" i="22" s="1"/>
  <c r="O188" i="22" s="1"/>
  <c r="P188" i="22" s="1"/>
  <c r="Q188" i="22" s="1"/>
  <c r="W58" i="16"/>
  <c r="C62" i="22" s="1"/>
  <c r="D62" i="22" s="1"/>
  <c r="E62" i="22" s="1"/>
  <c r="F62" i="22" s="1"/>
  <c r="G62" i="22" s="1"/>
  <c r="W88" i="16"/>
  <c r="C92" i="22" s="1"/>
  <c r="D92" i="22" s="1"/>
  <c r="E92" i="22" s="1"/>
  <c r="F92" i="22" s="1"/>
  <c r="G92" i="22" s="1"/>
  <c r="W231" i="16"/>
  <c r="C235" i="22" s="1"/>
  <c r="D235" i="22" s="1"/>
  <c r="E235" i="22" s="1"/>
  <c r="F235" i="22" s="1"/>
  <c r="G235" i="22" s="1"/>
  <c r="W211" i="16"/>
  <c r="C215" i="22" s="1"/>
  <c r="D215" i="22" s="1"/>
  <c r="E215" i="22" s="1"/>
  <c r="F215" i="22" s="1"/>
  <c r="G215" i="22" s="1"/>
  <c r="AA125" i="16"/>
  <c r="H129" i="22" s="1"/>
  <c r="AA31" i="16"/>
  <c r="H35" i="22" s="1"/>
  <c r="W196" i="16"/>
  <c r="C200" i="22" s="1"/>
  <c r="D200" i="22" s="1"/>
  <c r="E200" i="22" s="1"/>
  <c r="F200" i="22" s="1"/>
  <c r="G200" i="22" s="1"/>
  <c r="W188" i="16"/>
  <c r="C192" i="22" s="1"/>
  <c r="D192" i="22" s="1"/>
  <c r="E192" i="22" s="1"/>
  <c r="F192" i="22" s="1"/>
  <c r="G192" i="22" s="1"/>
  <c r="W168" i="16"/>
  <c r="C172" i="22" s="1"/>
  <c r="D172" i="22" s="1"/>
  <c r="E172" i="22" s="1"/>
  <c r="F172" i="22" s="1"/>
  <c r="G172" i="22" s="1"/>
  <c r="W148" i="16"/>
  <c r="C152" i="22" s="1"/>
  <c r="D152" i="22" s="1"/>
  <c r="E152" i="22" s="1"/>
  <c r="F152" i="22" s="1"/>
  <c r="G152" i="22" s="1"/>
  <c r="W108" i="16"/>
  <c r="C112" i="22" s="1"/>
  <c r="D112" i="22" s="1"/>
  <c r="E112" i="22" s="1"/>
  <c r="F112" i="22" s="1"/>
  <c r="G112" i="22" s="1"/>
  <c r="W100" i="16"/>
  <c r="C104" i="22" s="1"/>
  <c r="D104" i="22" s="1"/>
  <c r="E104" i="22" s="1"/>
  <c r="F104" i="22" s="1"/>
  <c r="G104" i="22" s="1"/>
  <c r="W76" i="16"/>
  <c r="C80" i="22" s="1"/>
  <c r="D80" i="22" s="1"/>
  <c r="E80" i="22" s="1"/>
  <c r="F80" i="22" s="1"/>
  <c r="G80" i="22" s="1"/>
  <c r="W72" i="16"/>
  <c r="C76" i="22" s="1"/>
  <c r="D76" i="22" s="1"/>
  <c r="E76" i="22" s="1"/>
  <c r="F76" i="22" s="1"/>
  <c r="G76" i="22" s="1"/>
  <c r="W44" i="16"/>
  <c r="C48" i="22" s="1"/>
  <c r="D48" i="22" s="1"/>
  <c r="E48" i="22" s="1"/>
  <c r="F48" i="22" s="1"/>
  <c r="G48" i="22" s="1"/>
  <c r="W40" i="16"/>
  <c r="C44" i="22" s="1"/>
  <c r="D44" i="22" s="1"/>
  <c r="E44" i="22" s="1"/>
  <c r="F44" i="22" s="1"/>
  <c r="G44" i="22" s="1"/>
  <c r="W28" i="16"/>
  <c r="C32" i="22" s="1"/>
  <c r="D32" i="22" s="1"/>
  <c r="E32" i="22" s="1"/>
  <c r="F32" i="22" s="1"/>
  <c r="G32" i="22" s="1"/>
  <c r="W20" i="16"/>
  <c r="C24" i="22" s="1"/>
  <c r="D24" i="22" s="1"/>
  <c r="E24" i="22" s="1"/>
  <c r="F24" i="22" s="1"/>
  <c r="G24" i="22" s="1"/>
  <c r="W19" i="16"/>
  <c r="C23" i="22" s="1"/>
  <c r="D23" i="22" s="1"/>
  <c r="E23" i="22" s="1"/>
  <c r="F23" i="22" s="1"/>
  <c r="G23" i="22" s="1"/>
  <c r="AA144" i="16"/>
  <c r="H148" i="22" s="1"/>
  <c r="M135" i="22"/>
  <c r="N135" i="22" s="1"/>
  <c r="O135" i="22" s="1"/>
  <c r="P135" i="22" s="1"/>
  <c r="Q135" i="22" s="1"/>
  <c r="Q19" i="22"/>
  <c r="S19" i="22" s="1"/>
  <c r="W210" i="16"/>
  <c r="C214" i="22" s="1"/>
  <c r="D214" i="22" s="1"/>
  <c r="E214" i="22" s="1"/>
  <c r="F214" i="22" s="1"/>
  <c r="G214" i="22" s="1"/>
  <c r="W204" i="16"/>
  <c r="C208" i="22" s="1"/>
  <c r="D208" i="22" s="1"/>
  <c r="E208" i="22" s="1"/>
  <c r="F208" i="22" s="1"/>
  <c r="G208" i="22" s="1"/>
  <c r="W176" i="16"/>
  <c r="C180" i="22" s="1"/>
  <c r="D180" i="22" s="1"/>
  <c r="E180" i="22" s="1"/>
  <c r="F180" i="22" s="1"/>
  <c r="G180" i="22" s="1"/>
  <c r="W92" i="16"/>
  <c r="C96" i="22" s="1"/>
  <c r="D96" i="22" s="1"/>
  <c r="E96" i="22" s="1"/>
  <c r="F96" i="22" s="1"/>
  <c r="G96" i="22" s="1"/>
  <c r="W60" i="16"/>
  <c r="C64" i="22" s="1"/>
  <c r="D64" i="22" s="1"/>
  <c r="E64" i="22" s="1"/>
  <c r="F64" i="22" s="1"/>
  <c r="G64" i="22" s="1"/>
  <c r="W8" i="16"/>
  <c r="C12" i="22" s="1"/>
  <c r="D12" i="22" s="1"/>
  <c r="E12" i="22" s="1"/>
  <c r="F12" i="22" s="1"/>
  <c r="G12" i="22" s="1"/>
  <c r="AA161" i="16"/>
  <c r="H165" i="22" s="1"/>
  <c r="AA129" i="16"/>
  <c r="H133" i="22" s="1"/>
  <c r="O51" i="22"/>
  <c r="M17" i="22"/>
  <c r="N17" i="22" s="1"/>
  <c r="O17" i="22" s="1"/>
  <c r="P17" i="22" s="1"/>
  <c r="Q17" i="22" s="1"/>
  <c r="W208" i="16"/>
  <c r="C212" i="22" s="1"/>
  <c r="D212" i="22" s="1"/>
  <c r="E212" i="22" s="1"/>
  <c r="F212" i="22" s="1"/>
  <c r="G212" i="22" s="1"/>
  <c r="W184" i="16"/>
  <c r="C188" i="22" s="1"/>
  <c r="D188" i="22" s="1"/>
  <c r="E188" i="22" s="1"/>
  <c r="F188" i="22" s="1"/>
  <c r="G188" i="22" s="1"/>
  <c r="W156" i="16"/>
  <c r="C160" i="22" s="1"/>
  <c r="D160" i="22" s="1"/>
  <c r="E160" i="22" s="1"/>
  <c r="F160" i="22" s="1"/>
  <c r="G160" i="22" s="1"/>
  <c r="W136" i="16"/>
  <c r="C140" i="22" s="1"/>
  <c r="D140" i="22" s="1"/>
  <c r="E140" i="22" s="1"/>
  <c r="F140" i="22" s="1"/>
  <c r="G140" i="22" s="1"/>
  <c r="W112" i="16"/>
  <c r="C116" i="22" s="1"/>
  <c r="D116" i="22" s="1"/>
  <c r="E116" i="22" s="1"/>
  <c r="F116" i="22" s="1"/>
  <c r="G116" i="22" s="1"/>
  <c r="W96" i="16"/>
  <c r="C100" i="22" s="1"/>
  <c r="D100" i="22" s="1"/>
  <c r="E100" i="22" s="1"/>
  <c r="F100" i="22" s="1"/>
  <c r="G100" i="22" s="1"/>
  <c r="W80" i="16"/>
  <c r="C84" i="22" s="1"/>
  <c r="D84" i="22" s="1"/>
  <c r="E84" i="22" s="1"/>
  <c r="F84" i="22" s="1"/>
  <c r="G84" i="22" s="1"/>
  <c r="W32" i="16"/>
  <c r="C36" i="22" s="1"/>
  <c r="D36" i="22" s="1"/>
  <c r="E36" i="22" s="1"/>
  <c r="F36" i="22" s="1"/>
  <c r="G36" i="22" s="1"/>
  <c r="N46" i="22"/>
  <c r="W209" i="16"/>
  <c r="C213" i="22" s="1"/>
  <c r="D213" i="22" s="1"/>
  <c r="E213" i="22" s="1"/>
  <c r="F213" i="22" s="1"/>
  <c r="G213" i="22" s="1"/>
  <c r="W205" i="16"/>
  <c r="C209" i="22" s="1"/>
  <c r="D209" i="22" s="1"/>
  <c r="E209" i="22" s="1"/>
  <c r="F209" i="22" s="1"/>
  <c r="G209" i="22" s="1"/>
  <c r="W201" i="16"/>
  <c r="C205" i="22" s="1"/>
  <c r="D205" i="22" s="1"/>
  <c r="E205" i="22" s="1"/>
  <c r="F205" i="22" s="1"/>
  <c r="G205" i="22" s="1"/>
  <c r="W198" i="16"/>
  <c r="C202" i="22" s="1"/>
  <c r="D202" i="22" s="1"/>
  <c r="E202" i="22" s="1"/>
  <c r="F202" i="22" s="1"/>
  <c r="G202" i="22" s="1"/>
  <c r="W197" i="16"/>
  <c r="C201" i="22" s="1"/>
  <c r="D201" i="22" s="1"/>
  <c r="E201" i="22" s="1"/>
  <c r="F201" i="22" s="1"/>
  <c r="G201" i="22" s="1"/>
  <c r="W195" i="16"/>
  <c r="C199" i="22" s="1"/>
  <c r="D199" i="22" s="1"/>
  <c r="E199" i="22" s="1"/>
  <c r="F199" i="22" s="1"/>
  <c r="G199" i="22" s="1"/>
  <c r="W194" i="16"/>
  <c r="C198" i="22" s="1"/>
  <c r="D198" i="22" s="1"/>
  <c r="E198" i="22" s="1"/>
  <c r="F198" i="22" s="1"/>
  <c r="G198" i="22" s="1"/>
  <c r="W193" i="16"/>
  <c r="C197" i="22" s="1"/>
  <c r="D197" i="22" s="1"/>
  <c r="E197" i="22" s="1"/>
  <c r="F197" i="22" s="1"/>
  <c r="G197" i="22" s="1"/>
  <c r="W191" i="16"/>
  <c r="C195" i="22" s="1"/>
  <c r="D195" i="22" s="1"/>
  <c r="E195" i="22" s="1"/>
  <c r="F195" i="22" s="1"/>
  <c r="G195" i="22" s="1"/>
  <c r="W190" i="16"/>
  <c r="C194" i="22" s="1"/>
  <c r="D194" i="22" s="1"/>
  <c r="E194" i="22" s="1"/>
  <c r="F194" i="22" s="1"/>
  <c r="G194" i="22" s="1"/>
  <c r="W189" i="16"/>
  <c r="C193" i="22" s="1"/>
  <c r="D193" i="22" s="1"/>
  <c r="E193" i="22" s="1"/>
  <c r="F193" i="22" s="1"/>
  <c r="G193" i="22" s="1"/>
  <c r="W187" i="16"/>
  <c r="C191" i="22" s="1"/>
  <c r="D191" i="22" s="1"/>
  <c r="E191" i="22" s="1"/>
  <c r="F191" i="22" s="1"/>
  <c r="G191" i="22" s="1"/>
  <c r="W186" i="16"/>
  <c r="C190" i="22" s="1"/>
  <c r="D190" i="22" s="1"/>
  <c r="E190" i="22" s="1"/>
  <c r="F190" i="22" s="1"/>
  <c r="G190" i="22" s="1"/>
  <c r="W185" i="16"/>
  <c r="C189" i="22" s="1"/>
  <c r="D189" i="22" s="1"/>
  <c r="E189" i="22" s="1"/>
  <c r="F189" i="22" s="1"/>
  <c r="G189" i="22" s="1"/>
  <c r="W183" i="16"/>
  <c r="C187" i="22" s="1"/>
  <c r="D187" i="22" s="1"/>
  <c r="E187" i="22" s="1"/>
  <c r="F187" i="22" s="1"/>
  <c r="G187" i="22" s="1"/>
  <c r="W182" i="16"/>
  <c r="C186" i="22" s="1"/>
  <c r="D186" i="22" s="1"/>
  <c r="E186" i="22" s="1"/>
  <c r="F186" i="22" s="1"/>
  <c r="G186" i="22" s="1"/>
  <c r="W181" i="16"/>
  <c r="C185" i="22" s="1"/>
  <c r="D185" i="22" s="1"/>
  <c r="E185" i="22" s="1"/>
  <c r="F185" i="22" s="1"/>
  <c r="G185" i="22" s="1"/>
  <c r="W179" i="16"/>
  <c r="C183" i="22" s="1"/>
  <c r="D183" i="22" s="1"/>
  <c r="E183" i="22" s="1"/>
  <c r="F183" i="22" s="1"/>
  <c r="G183" i="22" s="1"/>
  <c r="W178" i="16"/>
  <c r="C182" i="22" s="1"/>
  <c r="D182" i="22" s="1"/>
  <c r="E182" i="22" s="1"/>
  <c r="F182" i="22" s="1"/>
  <c r="G182" i="22" s="1"/>
  <c r="W177" i="16"/>
  <c r="C181" i="22" s="1"/>
  <c r="D181" i="22" s="1"/>
  <c r="E181" i="22" s="1"/>
  <c r="F181" i="22" s="1"/>
  <c r="G181" i="22" s="1"/>
  <c r="W175" i="16"/>
  <c r="C179" i="22" s="1"/>
  <c r="D179" i="22" s="1"/>
  <c r="E179" i="22" s="1"/>
  <c r="F179" i="22" s="1"/>
  <c r="G179" i="22" s="1"/>
  <c r="W174" i="16"/>
  <c r="C178" i="22" s="1"/>
  <c r="D178" i="22" s="1"/>
  <c r="E178" i="22" s="1"/>
  <c r="F178" i="22" s="1"/>
  <c r="G178" i="22" s="1"/>
  <c r="W173" i="16"/>
  <c r="C177" i="22" s="1"/>
  <c r="D177" i="22" s="1"/>
  <c r="E177" i="22" s="1"/>
  <c r="F177" i="22" s="1"/>
  <c r="G177" i="22" s="1"/>
  <c r="W171" i="16"/>
  <c r="C175" i="22" s="1"/>
  <c r="D175" i="22" s="1"/>
  <c r="E175" i="22" s="1"/>
  <c r="F175" i="22" s="1"/>
  <c r="G175" i="22" s="1"/>
  <c r="W170" i="16"/>
  <c r="C174" i="22" s="1"/>
  <c r="D174" i="22" s="1"/>
  <c r="E174" i="22" s="1"/>
  <c r="F174" i="22" s="1"/>
  <c r="G174" i="22" s="1"/>
  <c r="W169" i="16"/>
  <c r="C173" i="22" s="1"/>
  <c r="D173" i="22" s="1"/>
  <c r="E173" i="22" s="1"/>
  <c r="F173" i="22" s="1"/>
  <c r="G173" i="22" s="1"/>
  <c r="W167" i="16"/>
  <c r="C171" i="22" s="1"/>
  <c r="D171" i="22" s="1"/>
  <c r="E171" i="22" s="1"/>
  <c r="F171" i="22" s="1"/>
  <c r="G171" i="22" s="1"/>
  <c r="W163" i="16"/>
  <c r="C167" i="22" s="1"/>
  <c r="D167" i="22" s="1"/>
  <c r="E167" i="22" s="1"/>
  <c r="F167" i="22" s="1"/>
  <c r="G167" i="22" s="1"/>
  <c r="W159" i="16"/>
  <c r="C163" i="22" s="1"/>
  <c r="D163" i="22" s="1"/>
  <c r="E163" i="22" s="1"/>
  <c r="F163" i="22" s="1"/>
  <c r="G163" i="22" s="1"/>
  <c r="W155" i="16"/>
  <c r="C159" i="22" s="1"/>
  <c r="D159" i="22" s="1"/>
  <c r="E159" i="22" s="1"/>
  <c r="F159" i="22" s="1"/>
  <c r="G159" i="22" s="1"/>
  <c r="W151" i="16"/>
  <c r="C155" i="22" s="1"/>
  <c r="D155" i="22" s="1"/>
  <c r="E155" i="22" s="1"/>
  <c r="F155" i="22" s="1"/>
  <c r="G155" i="22" s="1"/>
  <c r="W147" i="16"/>
  <c r="C151" i="22" s="1"/>
  <c r="D151" i="22" s="1"/>
  <c r="E151" i="22" s="1"/>
  <c r="F151" i="22" s="1"/>
  <c r="G151" i="22" s="1"/>
  <c r="W143" i="16"/>
  <c r="C147" i="22" s="1"/>
  <c r="D147" i="22" s="1"/>
  <c r="E147" i="22" s="1"/>
  <c r="F147" i="22" s="1"/>
  <c r="G147" i="22" s="1"/>
  <c r="W139" i="16"/>
  <c r="C143" i="22" s="1"/>
  <c r="D143" i="22" s="1"/>
  <c r="E143" i="22" s="1"/>
  <c r="F143" i="22" s="1"/>
  <c r="G143" i="22" s="1"/>
  <c r="W135" i="16"/>
  <c r="C139" i="22" s="1"/>
  <c r="D139" i="22" s="1"/>
  <c r="E139" i="22" s="1"/>
  <c r="F139" i="22" s="1"/>
  <c r="G139" i="22" s="1"/>
  <c r="W131" i="16"/>
  <c r="C135" i="22" s="1"/>
  <c r="D135" i="22" s="1"/>
  <c r="E135" i="22" s="1"/>
  <c r="F135" i="22" s="1"/>
  <c r="G135" i="22" s="1"/>
  <c r="W127" i="16"/>
  <c r="C131" i="22" s="1"/>
  <c r="D131" i="22" s="1"/>
  <c r="E131" i="22" s="1"/>
  <c r="F131" i="22" s="1"/>
  <c r="G131" i="22" s="1"/>
  <c r="W123" i="16"/>
  <c r="C127" i="22" s="1"/>
  <c r="D127" i="22" s="1"/>
  <c r="E127" i="22" s="1"/>
  <c r="F127" i="22" s="1"/>
  <c r="G127" i="22" s="1"/>
  <c r="W119" i="16"/>
  <c r="C123" i="22" s="1"/>
  <c r="D123" i="22" s="1"/>
  <c r="E123" i="22" s="1"/>
  <c r="F123" i="22" s="1"/>
  <c r="G123" i="22" s="1"/>
  <c r="W115" i="16"/>
  <c r="C119" i="22" s="1"/>
  <c r="D119" i="22" s="1"/>
  <c r="E119" i="22" s="1"/>
  <c r="F119" i="22" s="1"/>
  <c r="G119" i="22" s="1"/>
  <c r="W111" i="16"/>
  <c r="C115" i="22" s="1"/>
  <c r="D115" i="22" s="1"/>
  <c r="E115" i="22" s="1"/>
  <c r="F115" i="22" s="1"/>
  <c r="G115" i="22" s="1"/>
  <c r="W107" i="16"/>
  <c r="C111" i="22" s="1"/>
  <c r="D111" i="22" s="1"/>
  <c r="E111" i="22" s="1"/>
  <c r="F111" i="22" s="1"/>
  <c r="G111" i="22" s="1"/>
  <c r="W103" i="16"/>
  <c r="C107" i="22" s="1"/>
  <c r="D107" i="22" s="1"/>
  <c r="E107" i="22" s="1"/>
  <c r="F107" i="22" s="1"/>
  <c r="G107" i="22" s="1"/>
  <c r="W99" i="16"/>
  <c r="C103" i="22" s="1"/>
  <c r="D103" i="22" s="1"/>
  <c r="E103" i="22" s="1"/>
  <c r="F103" i="22" s="1"/>
  <c r="G103" i="22" s="1"/>
  <c r="W95" i="16"/>
  <c r="C99" i="22" s="1"/>
  <c r="D99" i="22" s="1"/>
  <c r="E99" i="22" s="1"/>
  <c r="F99" i="22" s="1"/>
  <c r="G99" i="22" s="1"/>
  <c r="W87" i="16"/>
  <c r="W83" i="16"/>
  <c r="C87" i="22" s="1"/>
  <c r="D87" i="22" s="1"/>
  <c r="E87" i="22" s="1"/>
  <c r="F87" i="22" s="1"/>
  <c r="G87" i="22" s="1"/>
  <c r="W79" i="16"/>
  <c r="C83" i="22" s="1"/>
  <c r="D83" i="22" s="1"/>
  <c r="E83" i="22" s="1"/>
  <c r="F83" i="22" s="1"/>
  <c r="G83" i="22" s="1"/>
  <c r="W75" i="16"/>
  <c r="C79" i="22" s="1"/>
  <c r="D79" i="22" s="1"/>
  <c r="E79" i="22" s="1"/>
  <c r="F79" i="22" s="1"/>
  <c r="G79" i="22" s="1"/>
  <c r="W71" i="16"/>
  <c r="C75" i="22" s="1"/>
  <c r="D75" i="22" s="1"/>
  <c r="E75" i="22" s="1"/>
  <c r="F75" i="22" s="1"/>
  <c r="G75" i="22" s="1"/>
  <c r="W67" i="16"/>
  <c r="C71" i="22" s="1"/>
  <c r="D71" i="22" s="1"/>
  <c r="E71" i="22" s="1"/>
  <c r="F71" i="22" s="1"/>
  <c r="G71" i="22" s="1"/>
  <c r="W63" i="16"/>
  <c r="C67" i="22" s="1"/>
  <c r="D67" i="22" s="1"/>
  <c r="E67" i="22" s="1"/>
  <c r="F67" i="22" s="1"/>
  <c r="G67" i="22" s="1"/>
  <c r="W59" i="16"/>
  <c r="C63" i="22" s="1"/>
  <c r="D63" i="22" s="1"/>
  <c r="E63" i="22" s="1"/>
  <c r="F63" i="22" s="1"/>
  <c r="G63" i="22" s="1"/>
  <c r="W55" i="16"/>
  <c r="C59" i="22" s="1"/>
  <c r="D59" i="22" s="1"/>
  <c r="E59" i="22" s="1"/>
  <c r="F59" i="22" s="1"/>
  <c r="G59" i="22" s="1"/>
  <c r="W51" i="16"/>
  <c r="C55" i="22" s="1"/>
  <c r="D55" i="22" s="1"/>
  <c r="E55" i="22" s="1"/>
  <c r="F55" i="22" s="1"/>
  <c r="G55" i="22" s="1"/>
  <c r="W47" i="16"/>
  <c r="C51" i="22" s="1"/>
  <c r="D51" i="22" s="1"/>
  <c r="E51" i="22" s="1"/>
  <c r="F51" i="22" s="1"/>
  <c r="G51" i="22" s="1"/>
  <c r="W43" i="16"/>
  <c r="C47" i="22" s="1"/>
  <c r="D47" i="22" s="1"/>
  <c r="E47" i="22" s="1"/>
  <c r="F47" i="22" s="1"/>
  <c r="G47" i="22" s="1"/>
  <c r="W39" i="16"/>
  <c r="C43" i="22" s="1"/>
  <c r="D43" i="22" s="1"/>
  <c r="E43" i="22" s="1"/>
  <c r="F43" i="22" s="1"/>
  <c r="G43" i="22" s="1"/>
  <c r="W35" i="16"/>
  <c r="C39" i="22" s="1"/>
  <c r="D39" i="22" s="1"/>
  <c r="E39" i="22" s="1"/>
  <c r="F39" i="22" s="1"/>
  <c r="G39" i="22" s="1"/>
  <c r="N34" i="22"/>
  <c r="Q40" i="22"/>
  <c r="S40" i="22" s="1"/>
  <c r="P40" i="22"/>
  <c r="P57" i="22"/>
  <c r="Q57" i="22"/>
  <c r="S57" i="22" s="1"/>
  <c r="O18" i="22"/>
  <c r="N18" i="22"/>
  <c r="W200" i="16"/>
  <c r="C204" i="22" s="1"/>
  <c r="D204" i="22" s="1"/>
  <c r="E204" i="22" s="1"/>
  <c r="F204" i="22" s="1"/>
  <c r="G204" i="22" s="1"/>
  <c r="O24" i="22"/>
  <c r="P24" i="22"/>
  <c r="W227" i="16"/>
  <c r="C231" i="22" s="1"/>
  <c r="D231" i="22" s="1"/>
  <c r="E231" i="22" s="1"/>
  <c r="F231" i="22" s="1"/>
  <c r="G231" i="22" s="1"/>
  <c r="W223" i="16"/>
  <c r="C227" i="22" s="1"/>
  <c r="D227" i="22" s="1"/>
  <c r="E227" i="22" s="1"/>
  <c r="F227" i="22" s="1"/>
  <c r="G227" i="22" s="1"/>
  <c r="W215" i="16"/>
  <c r="C219" i="22" s="1"/>
  <c r="D219" i="22" s="1"/>
  <c r="E219" i="22" s="1"/>
  <c r="F219" i="22" s="1"/>
  <c r="G219" i="22" s="1"/>
  <c r="W207" i="16"/>
  <c r="C211" i="22" s="1"/>
  <c r="D211" i="22" s="1"/>
  <c r="E211" i="22" s="1"/>
  <c r="F211" i="22" s="1"/>
  <c r="G211" i="22" s="1"/>
  <c r="W206" i="16"/>
  <c r="C210" i="22" s="1"/>
  <c r="D210" i="22" s="1"/>
  <c r="E210" i="22" s="1"/>
  <c r="F210" i="22" s="1"/>
  <c r="G210" i="22" s="1"/>
  <c r="W203" i="16"/>
  <c r="C207" i="22" s="1"/>
  <c r="D207" i="22" s="1"/>
  <c r="E207" i="22" s="1"/>
  <c r="F207" i="22" s="1"/>
  <c r="G207" i="22" s="1"/>
  <c r="W202" i="16"/>
  <c r="C206" i="22" s="1"/>
  <c r="D206" i="22" s="1"/>
  <c r="E206" i="22" s="1"/>
  <c r="F206" i="22" s="1"/>
  <c r="G206" i="22" s="1"/>
  <c r="W166" i="16"/>
  <c r="C170" i="22" s="1"/>
  <c r="D170" i="22" s="1"/>
  <c r="E170" i="22" s="1"/>
  <c r="F170" i="22" s="1"/>
  <c r="G170" i="22" s="1"/>
  <c r="W165" i="16"/>
  <c r="C169" i="22" s="1"/>
  <c r="D169" i="22" s="1"/>
  <c r="E169" i="22" s="1"/>
  <c r="F169" i="22" s="1"/>
  <c r="G169" i="22" s="1"/>
  <c r="W162" i="16"/>
  <c r="C166" i="22" s="1"/>
  <c r="D166" i="22" s="1"/>
  <c r="E166" i="22" s="1"/>
  <c r="F166" i="22" s="1"/>
  <c r="G166" i="22" s="1"/>
  <c r="W161" i="16"/>
  <c r="C165" i="22" s="1"/>
  <c r="D165" i="22" s="1"/>
  <c r="E165" i="22" s="1"/>
  <c r="F165" i="22" s="1"/>
  <c r="G165" i="22" s="1"/>
  <c r="W158" i="16"/>
  <c r="C162" i="22" s="1"/>
  <c r="D162" i="22" s="1"/>
  <c r="E162" i="22" s="1"/>
  <c r="F162" i="22" s="1"/>
  <c r="G162" i="22" s="1"/>
  <c r="W157" i="16"/>
  <c r="C161" i="22" s="1"/>
  <c r="D161" i="22" s="1"/>
  <c r="E161" i="22" s="1"/>
  <c r="F161" i="22" s="1"/>
  <c r="G161" i="22" s="1"/>
  <c r="W154" i="16"/>
  <c r="C158" i="22" s="1"/>
  <c r="D158" i="22" s="1"/>
  <c r="E158" i="22" s="1"/>
  <c r="F158" i="22" s="1"/>
  <c r="G158" i="22" s="1"/>
  <c r="W153" i="16"/>
  <c r="C157" i="22" s="1"/>
  <c r="D157" i="22" s="1"/>
  <c r="E157" i="22" s="1"/>
  <c r="F157" i="22" s="1"/>
  <c r="G157" i="22" s="1"/>
  <c r="W150" i="16"/>
  <c r="C154" i="22" s="1"/>
  <c r="D154" i="22" s="1"/>
  <c r="E154" i="22" s="1"/>
  <c r="F154" i="22" s="1"/>
  <c r="G154" i="22" s="1"/>
  <c r="W149" i="16"/>
  <c r="C153" i="22" s="1"/>
  <c r="D153" i="22" s="1"/>
  <c r="E153" i="22" s="1"/>
  <c r="F153" i="22" s="1"/>
  <c r="G153" i="22" s="1"/>
  <c r="W146" i="16"/>
  <c r="C150" i="22" s="1"/>
  <c r="D150" i="22" s="1"/>
  <c r="E150" i="22" s="1"/>
  <c r="F150" i="22" s="1"/>
  <c r="G150" i="22" s="1"/>
  <c r="W145" i="16"/>
  <c r="C149" i="22" s="1"/>
  <c r="D149" i="22" s="1"/>
  <c r="E149" i="22" s="1"/>
  <c r="F149" i="22" s="1"/>
  <c r="G149" i="22" s="1"/>
  <c r="W142" i="16"/>
  <c r="C146" i="22" s="1"/>
  <c r="D146" i="22" s="1"/>
  <c r="E146" i="22" s="1"/>
  <c r="F146" i="22" s="1"/>
  <c r="G146" i="22" s="1"/>
  <c r="W141" i="16"/>
  <c r="C145" i="22" s="1"/>
  <c r="D145" i="22" s="1"/>
  <c r="E145" i="22" s="1"/>
  <c r="F145" i="22" s="1"/>
  <c r="G145" i="22" s="1"/>
  <c r="W138" i="16"/>
  <c r="C142" i="22" s="1"/>
  <c r="D142" i="22" s="1"/>
  <c r="E142" i="22" s="1"/>
  <c r="F142" i="22" s="1"/>
  <c r="G142" i="22" s="1"/>
  <c r="W137" i="16"/>
  <c r="C141" i="22" s="1"/>
  <c r="D141" i="22" s="1"/>
  <c r="E141" i="22" s="1"/>
  <c r="F141" i="22" s="1"/>
  <c r="G141" i="22" s="1"/>
  <c r="W134" i="16"/>
  <c r="C138" i="22" s="1"/>
  <c r="D138" i="22" s="1"/>
  <c r="E138" i="22" s="1"/>
  <c r="F138" i="22" s="1"/>
  <c r="G138" i="22" s="1"/>
  <c r="W133" i="16"/>
  <c r="C137" i="22" s="1"/>
  <c r="D137" i="22" s="1"/>
  <c r="E137" i="22" s="1"/>
  <c r="F137" i="22" s="1"/>
  <c r="G137" i="22" s="1"/>
  <c r="W130" i="16"/>
  <c r="C134" i="22" s="1"/>
  <c r="D134" i="22" s="1"/>
  <c r="E134" i="22" s="1"/>
  <c r="F134" i="22" s="1"/>
  <c r="G134" i="22" s="1"/>
  <c r="W129" i="16"/>
  <c r="C133" i="22" s="1"/>
  <c r="D133" i="22" s="1"/>
  <c r="E133" i="22" s="1"/>
  <c r="F133" i="22" s="1"/>
  <c r="G133" i="22" s="1"/>
  <c r="W126" i="16"/>
  <c r="C130" i="22" s="1"/>
  <c r="D130" i="22" s="1"/>
  <c r="E130" i="22" s="1"/>
  <c r="F130" i="22" s="1"/>
  <c r="G130" i="22" s="1"/>
  <c r="W125" i="16"/>
  <c r="C129" i="22" s="1"/>
  <c r="D129" i="22" s="1"/>
  <c r="E129" i="22" s="1"/>
  <c r="F129" i="22" s="1"/>
  <c r="G129" i="22" s="1"/>
  <c r="W122" i="16"/>
  <c r="C126" i="22" s="1"/>
  <c r="D126" i="22" s="1"/>
  <c r="E126" i="22" s="1"/>
  <c r="F126" i="22" s="1"/>
  <c r="G126" i="22" s="1"/>
  <c r="W121" i="16"/>
  <c r="C125" i="22" s="1"/>
  <c r="D125" i="22" s="1"/>
  <c r="E125" i="22" s="1"/>
  <c r="F125" i="22" s="1"/>
  <c r="G125" i="22" s="1"/>
  <c r="W118" i="16"/>
  <c r="C122" i="22" s="1"/>
  <c r="D122" i="22" s="1"/>
  <c r="E122" i="22" s="1"/>
  <c r="F122" i="22" s="1"/>
  <c r="G122" i="22" s="1"/>
  <c r="W117" i="16"/>
  <c r="C121" i="22" s="1"/>
  <c r="D121" i="22" s="1"/>
  <c r="E121" i="22" s="1"/>
  <c r="F121" i="22" s="1"/>
  <c r="G121" i="22" s="1"/>
  <c r="W114" i="16"/>
  <c r="C118" i="22" s="1"/>
  <c r="D118" i="22" s="1"/>
  <c r="E118" i="22" s="1"/>
  <c r="F118" i="22" s="1"/>
  <c r="G118" i="22" s="1"/>
  <c r="W113" i="16"/>
  <c r="C117" i="22" s="1"/>
  <c r="D117" i="22" s="1"/>
  <c r="E117" i="22" s="1"/>
  <c r="F117" i="22" s="1"/>
  <c r="G117" i="22" s="1"/>
  <c r="W110" i="16"/>
  <c r="C114" i="22" s="1"/>
  <c r="D114" i="22" s="1"/>
  <c r="E114" i="22" s="1"/>
  <c r="F114" i="22" s="1"/>
  <c r="G114" i="22" s="1"/>
  <c r="W109" i="16"/>
  <c r="C113" i="22" s="1"/>
  <c r="D113" i="22" s="1"/>
  <c r="E113" i="22" s="1"/>
  <c r="F113" i="22" s="1"/>
  <c r="G113" i="22" s="1"/>
  <c r="W106" i="16"/>
  <c r="C110" i="22" s="1"/>
  <c r="D110" i="22" s="1"/>
  <c r="E110" i="22" s="1"/>
  <c r="F110" i="22" s="1"/>
  <c r="G110" i="22" s="1"/>
  <c r="W105" i="16"/>
  <c r="C109" i="22" s="1"/>
  <c r="D109" i="22" s="1"/>
  <c r="E109" i="22" s="1"/>
  <c r="F109" i="22" s="1"/>
  <c r="G109" i="22" s="1"/>
  <c r="W102" i="16"/>
  <c r="C106" i="22" s="1"/>
  <c r="D106" i="22" s="1"/>
  <c r="E106" i="22" s="1"/>
  <c r="F106" i="22" s="1"/>
  <c r="G106" i="22" s="1"/>
  <c r="P85" i="22"/>
  <c r="Q85" i="22"/>
  <c r="S85" i="22" s="1"/>
  <c r="W101" i="16"/>
  <c r="C105" i="22" s="1"/>
  <c r="D105" i="22" s="1"/>
  <c r="E105" i="22" s="1"/>
  <c r="F105" i="22" s="1"/>
  <c r="G105" i="22" s="1"/>
  <c r="W98" i="16"/>
  <c r="C102" i="22" s="1"/>
  <c r="D102" i="22" s="1"/>
  <c r="E102" i="22" s="1"/>
  <c r="F102" i="22" s="1"/>
  <c r="G102" i="22" s="1"/>
  <c r="W97" i="16"/>
  <c r="C101" i="22" s="1"/>
  <c r="D101" i="22" s="1"/>
  <c r="E101" i="22" s="1"/>
  <c r="F101" i="22" s="1"/>
  <c r="G101" i="22" s="1"/>
  <c r="W94" i="16"/>
  <c r="W93" i="16"/>
  <c r="C97" i="22" s="1"/>
  <c r="D97" i="22" s="1"/>
  <c r="E97" i="22" s="1"/>
  <c r="F97" i="22" s="1"/>
  <c r="G97" i="22" s="1"/>
  <c r="W90" i="16"/>
  <c r="C94" i="22" s="1"/>
  <c r="D94" i="22" s="1"/>
  <c r="E94" i="22" s="1"/>
  <c r="F94" i="22" s="1"/>
  <c r="G94" i="22" s="1"/>
  <c r="W89" i="16"/>
  <c r="C93" i="22" s="1"/>
  <c r="D93" i="22" s="1"/>
  <c r="E93" i="22" s="1"/>
  <c r="F93" i="22" s="1"/>
  <c r="G93" i="22" s="1"/>
  <c r="W86" i="16"/>
  <c r="C90" i="22" s="1"/>
  <c r="D90" i="22" s="1"/>
  <c r="E90" i="22" s="1"/>
  <c r="F90" i="22" s="1"/>
  <c r="G90" i="22" s="1"/>
  <c r="W85" i="16"/>
  <c r="C89" i="22" s="1"/>
  <c r="D89" i="22" s="1"/>
  <c r="E89" i="22" s="1"/>
  <c r="F89" i="22" s="1"/>
  <c r="G89" i="22" s="1"/>
  <c r="W82" i="16"/>
  <c r="C86" i="22" s="1"/>
  <c r="D86" i="22" s="1"/>
  <c r="E86" i="22" s="1"/>
  <c r="F86" i="22" s="1"/>
  <c r="G86" i="22" s="1"/>
  <c r="W81" i="16"/>
  <c r="C85" i="22" s="1"/>
  <c r="D85" i="22" s="1"/>
  <c r="E85" i="22" s="1"/>
  <c r="F85" i="22" s="1"/>
  <c r="G85" i="22" s="1"/>
  <c r="W78" i="16"/>
  <c r="C82" i="22" s="1"/>
  <c r="D82" i="22" s="1"/>
  <c r="E82" i="22" s="1"/>
  <c r="F82" i="22" s="1"/>
  <c r="G82" i="22" s="1"/>
  <c r="W77" i="16"/>
  <c r="C81" i="22" s="1"/>
  <c r="D81" i="22" s="1"/>
  <c r="E81" i="22" s="1"/>
  <c r="F81" i="22" s="1"/>
  <c r="G81" i="22" s="1"/>
  <c r="W74" i="16"/>
  <c r="C78" i="22" s="1"/>
  <c r="D78" i="22" s="1"/>
  <c r="E78" i="22" s="1"/>
  <c r="F78" i="22" s="1"/>
  <c r="G78" i="22" s="1"/>
  <c r="W73" i="16"/>
  <c r="C77" i="22" s="1"/>
  <c r="D77" i="22" s="1"/>
  <c r="E77" i="22" s="1"/>
  <c r="F77" i="22" s="1"/>
  <c r="G77" i="22" s="1"/>
  <c r="W70" i="16"/>
  <c r="C74" i="22" s="1"/>
  <c r="D74" i="22" s="1"/>
  <c r="E74" i="22" s="1"/>
  <c r="F74" i="22" s="1"/>
  <c r="G74" i="22" s="1"/>
  <c r="W69" i="16"/>
  <c r="C73" i="22" s="1"/>
  <c r="D73" i="22" s="1"/>
  <c r="E73" i="22" s="1"/>
  <c r="F73" i="22" s="1"/>
  <c r="G73" i="22" s="1"/>
  <c r="W66" i="16"/>
  <c r="C70" i="22" s="1"/>
  <c r="D70" i="22" s="1"/>
  <c r="E70" i="22" s="1"/>
  <c r="F70" i="22" s="1"/>
  <c r="G70" i="22" s="1"/>
  <c r="W65" i="16"/>
  <c r="C69" i="22" s="1"/>
  <c r="D69" i="22" s="1"/>
  <c r="E69" i="22" s="1"/>
  <c r="F69" i="22" s="1"/>
  <c r="G69" i="22" s="1"/>
  <c r="W62" i="16"/>
  <c r="C66" i="22" s="1"/>
  <c r="D66" i="22" s="1"/>
  <c r="E66" i="22" s="1"/>
  <c r="F66" i="22" s="1"/>
  <c r="G66" i="22" s="1"/>
  <c r="W61" i="16"/>
  <c r="C65" i="22" s="1"/>
  <c r="D65" i="22" s="1"/>
  <c r="E65" i="22" s="1"/>
  <c r="F65" i="22" s="1"/>
  <c r="G65" i="22" s="1"/>
  <c r="W57" i="16"/>
  <c r="C61" i="22" s="1"/>
  <c r="D61" i="22" s="1"/>
  <c r="E61" i="22" s="1"/>
  <c r="F61" i="22" s="1"/>
  <c r="G61" i="22" s="1"/>
  <c r="W54" i="16"/>
  <c r="C58" i="22" s="1"/>
  <c r="D58" i="22" s="1"/>
  <c r="E58" i="22" s="1"/>
  <c r="F58" i="22" s="1"/>
  <c r="G58" i="22" s="1"/>
  <c r="W53" i="16"/>
  <c r="C57" i="22" s="1"/>
  <c r="D57" i="22" s="1"/>
  <c r="E57" i="22" s="1"/>
  <c r="F57" i="22" s="1"/>
  <c r="G57" i="22" s="1"/>
  <c r="W50" i="16"/>
  <c r="C54" i="22" s="1"/>
  <c r="D54" i="22" s="1"/>
  <c r="E54" i="22" s="1"/>
  <c r="F54" i="22" s="1"/>
  <c r="G54" i="22" s="1"/>
  <c r="W49" i="16"/>
  <c r="C53" i="22" s="1"/>
  <c r="D53" i="22" s="1"/>
  <c r="E53" i="22" s="1"/>
  <c r="F53" i="22" s="1"/>
  <c r="G53" i="22" s="1"/>
  <c r="W46" i="16"/>
  <c r="C50" i="22" s="1"/>
  <c r="D50" i="22" s="1"/>
  <c r="E50" i="22" s="1"/>
  <c r="F50" i="22" s="1"/>
  <c r="G50" i="22" s="1"/>
  <c r="W45" i="16"/>
  <c r="C49" i="22" s="1"/>
  <c r="D49" i="22" s="1"/>
  <c r="E49" i="22" s="1"/>
  <c r="F49" i="22" s="1"/>
  <c r="G49" i="22" s="1"/>
  <c r="W42" i="16"/>
  <c r="C46" i="22" s="1"/>
  <c r="D46" i="22" s="1"/>
  <c r="E46" i="22" s="1"/>
  <c r="F46" i="22" s="1"/>
  <c r="G46" i="22" s="1"/>
  <c r="W41" i="16"/>
  <c r="C45" i="22" s="1"/>
  <c r="D45" i="22" s="1"/>
  <c r="E45" i="22" s="1"/>
  <c r="F45" i="22" s="1"/>
  <c r="G45" i="22" s="1"/>
  <c r="W38" i="16"/>
  <c r="C42" i="22" s="1"/>
  <c r="D42" i="22" s="1"/>
  <c r="E42" i="22" s="1"/>
  <c r="F42" i="22" s="1"/>
  <c r="G42" i="22" s="1"/>
  <c r="W37" i="16"/>
  <c r="C41" i="22" s="1"/>
  <c r="D41" i="22" s="1"/>
  <c r="E41" i="22" s="1"/>
  <c r="F41" i="22" s="1"/>
  <c r="G41" i="22" s="1"/>
  <c r="W34" i="16"/>
  <c r="C38" i="22" s="1"/>
  <c r="D38" i="22" s="1"/>
  <c r="E38" i="22" s="1"/>
  <c r="F38" i="22" s="1"/>
  <c r="G38" i="22" s="1"/>
  <c r="W33" i="16"/>
  <c r="C37" i="22" s="1"/>
  <c r="D37" i="22" s="1"/>
  <c r="E37" i="22" s="1"/>
  <c r="F37" i="22" s="1"/>
  <c r="G37" i="22" s="1"/>
  <c r="W30" i="16"/>
  <c r="C34" i="22" s="1"/>
  <c r="D34" i="22" s="1"/>
  <c r="E34" i="22" s="1"/>
  <c r="F34" i="22" s="1"/>
  <c r="G34" i="22" s="1"/>
  <c r="W29" i="16"/>
  <c r="C33" i="22" s="1"/>
  <c r="D33" i="22" s="1"/>
  <c r="E33" i="22" s="1"/>
  <c r="F33" i="22" s="1"/>
  <c r="G33" i="22" s="1"/>
  <c r="W27" i="16"/>
  <c r="C31" i="22" s="1"/>
  <c r="D31" i="22" s="1"/>
  <c r="E31" i="22" s="1"/>
  <c r="F31" i="22" s="1"/>
  <c r="G31" i="22" s="1"/>
  <c r="W26" i="16"/>
  <c r="C30" i="22" s="1"/>
  <c r="D30" i="22" s="1"/>
  <c r="E30" i="22" s="1"/>
  <c r="F30" i="22" s="1"/>
  <c r="G30" i="22" s="1"/>
  <c r="W25" i="16"/>
  <c r="C29" i="22" s="1"/>
  <c r="D29" i="22" s="1"/>
  <c r="E29" i="22" s="1"/>
  <c r="F29" i="22" s="1"/>
  <c r="G29" i="22" s="1"/>
  <c r="W23" i="16"/>
  <c r="C27" i="22" s="1"/>
  <c r="D27" i="22" s="1"/>
  <c r="E27" i="22" s="1"/>
  <c r="F27" i="22" s="1"/>
  <c r="G27" i="22" s="1"/>
  <c r="W22" i="16"/>
  <c r="C26" i="22" s="1"/>
  <c r="D26" i="22" s="1"/>
  <c r="E26" i="22" s="1"/>
  <c r="F26" i="22" s="1"/>
  <c r="G26" i="22" s="1"/>
  <c r="W21" i="16"/>
  <c r="C25" i="22" s="1"/>
  <c r="D25" i="22" s="1"/>
  <c r="E25" i="22" s="1"/>
  <c r="F25" i="22" s="1"/>
  <c r="G25" i="22" s="1"/>
  <c r="W17" i="16"/>
  <c r="C21" i="22" s="1"/>
  <c r="D21" i="22" s="1"/>
  <c r="E21" i="22" s="1"/>
  <c r="F21" i="22" s="1"/>
  <c r="G21" i="22" s="1"/>
  <c r="W13" i="16"/>
  <c r="C17" i="22" s="1"/>
  <c r="D17" i="22" s="1"/>
  <c r="E17" i="22" s="1"/>
  <c r="F17" i="22" s="1"/>
  <c r="G17" i="22" s="1"/>
  <c r="W9" i="16"/>
  <c r="C13" i="22" s="1"/>
  <c r="D13" i="22" s="1"/>
  <c r="E13" i="22" s="1"/>
  <c r="F13" i="22" s="1"/>
  <c r="G13" i="22" s="1"/>
  <c r="AA226" i="16"/>
  <c r="H230" i="22" s="1"/>
  <c r="AA214" i="16"/>
  <c r="H218" i="22" s="1"/>
  <c r="AA203" i="16"/>
  <c r="H207" i="22" s="1"/>
  <c r="I207" i="22" s="1"/>
  <c r="J207" i="22" s="1"/>
  <c r="K207" i="22" s="1"/>
  <c r="L207" i="22" s="1"/>
  <c r="AA189" i="16"/>
  <c r="H193" i="22" s="1"/>
  <c r="AA179" i="16"/>
  <c r="H183" i="22" s="1"/>
  <c r="AA146" i="16"/>
  <c r="H150" i="22" s="1"/>
  <c r="AA130" i="16"/>
  <c r="H134" i="22" s="1"/>
  <c r="I134" i="22" s="1"/>
  <c r="J134" i="22" s="1"/>
  <c r="K134" i="22" s="1"/>
  <c r="L134" i="22" s="1"/>
  <c r="AA122" i="16"/>
  <c r="H126" i="22" s="1"/>
  <c r="I126" i="22" s="1"/>
  <c r="J126" i="22" s="1"/>
  <c r="K126" i="22" s="1"/>
  <c r="L126" i="22" s="1"/>
  <c r="AA111" i="16"/>
  <c r="H115" i="22" s="1"/>
  <c r="I115" i="22" s="1"/>
  <c r="J115" i="22" s="1"/>
  <c r="K115" i="22" s="1"/>
  <c r="L115" i="22" s="1"/>
  <c r="AA96" i="16"/>
  <c r="H100" i="22" s="1"/>
  <c r="AA88" i="16"/>
  <c r="H92" i="22" s="1"/>
  <c r="AA67" i="16"/>
  <c r="H71" i="22" s="1"/>
  <c r="AA51" i="16"/>
  <c r="H55" i="22" s="1"/>
  <c r="AA26" i="16"/>
  <c r="H30" i="22" s="1"/>
  <c r="H22" i="22"/>
  <c r="W144" i="16"/>
  <c r="C148" i="22" s="1"/>
  <c r="D148" i="22" s="1"/>
  <c r="E148" i="22" s="1"/>
  <c r="F148" i="22" s="1"/>
  <c r="G148" i="22" s="1"/>
  <c r="W104" i="16"/>
  <c r="C108" i="22" s="1"/>
  <c r="D108" i="22" s="1"/>
  <c r="E108" i="22" s="1"/>
  <c r="F108" i="22" s="1"/>
  <c r="G108" i="22" s="1"/>
  <c r="W84" i="16"/>
  <c r="C88" i="22" s="1"/>
  <c r="D88" i="22" s="1"/>
  <c r="E88" i="22" s="1"/>
  <c r="F88" i="22" s="1"/>
  <c r="G88" i="22" s="1"/>
  <c r="W68" i="16"/>
  <c r="C72" i="22" s="1"/>
  <c r="D72" i="22" s="1"/>
  <c r="E72" i="22" s="1"/>
  <c r="F72" i="22" s="1"/>
  <c r="G72" i="22" s="1"/>
  <c r="W64" i="16"/>
  <c r="C68" i="22" s="1"/>
  <c r="D68" i="22" s="1"/>
  <c r="E68" i="22" s="1"/>
  <c r="F68" i="22" s="1"/>
  <c r="G68" i="22" s="1"/>
  <c r="W56" i="16"/>
  <c r="C60" i="22" s="1"/>
  <c r="D60" i="22" s="1"/>
  <c r="E60" i="22" s="1"/>
  <c r="F60" i="22" s="1"/>
  <c r="G60" i="22" s="1"/>
  <c r="W52" i="16"/>
  <c r="C56" i="22" s="1"/>
  <c r="D56" i="22" s="1"/>
  <c r="E56" i="22" s="1"/>
  <c r="F56" i="22" s="1"/>
  <c r="G56" i="22" s="1"/>
  <c r="W48" i="16"/>
  <c r="C52" i="22" s="1"/>
  <c r="D52" i="22" s="1"/>
  <c r="E52" i="22" s="1"/>
  <c r="F52" i="22" s="1"/>
  <c r="G52" i="22" s="1"/>
  <c r="W36" i="16"/>
  <c r="C40" i="22" s="1"/>
  <c r="D40" i="22" s="1"/>
  <c r="E40" i="22" s="1"/>
  <c r="F40" i="22" s="1"/>
  <c r="G40" i="22" s="1"/>
  <c r="W24" i="16"/>
  <c r="C28" i="22" s="1"/>
  <c r="D28" i="22" s="1"/>
  <c r="E28" i="22" s="1"/>
  <c r="F28" i="22" s="1"/>
  <c r="G28" i="22" s="1"/>
  <c r="W16" i="16"/>
  <c r="C20" i="22" s="1"/>
  <c r="D20" i="22" s="1"/>
  <c r="E20" i="22" s="1"/>
  <c r="F20" i="22" s="1"/>
  <c r="G20" i="22" s="1"/>
  <c r="W12" i="16"/>
  <c r="C16" i="22" s="1"/>
  <c r="D16" i="22" s="1"/>
  <c r="E16" i="22" s="1"/>
  <c r="F16" i="22" s="1"/>
  <c r="G16" i="22" s="1"/>
  <c r="AA225" i="16"/>
  <c r="H229" i="22" s="1"/>
  <c r="AA186" i="16"/>
  <c r="H190" i="22" s="1"/>
  <c r="I190" i="22" s="1"/>
  <c r="J190" i="22" s="1"/>
  <c r="K190" i="22" s="1"/>
  <c r="L190" i="22" s="1"/>
  <c r="AA121" i="16"/>
  <c r="H125" i="22" s="1"/>
  <c r="AA119" i="16"/>
  <c r="H123" i="22" s="1"/>
  <c r="I123" i="22" s="1"/>
  <c r="J123" i="22" s="1"/>
  <c r="K123" i="22" s="1"/>
  <c r="L123" i="22" s="1"/>
  <c r="AA97" i="16"/>
  <c r="H101" i="22" s="1"/>
  <c r="AA65" i="16"/>
  <c r="H69" i="22" s="1"/>
  <c r="AA25" i="16"/>
  <c r="H29" i="22" s="1"/>
  <c r="I29" i="22" s="1"/>
  <c r="J29" i="22" s="1"/>
  <c r="K29" i="22" s="1"/>
  <c r="L29" i="22" s="1"/>
  <c r="H17" i="22"/>
  <c r="I17" i="22" s="1"/>
  <c r="J17" i="22" s="1"/>
  <c r="K17" i="22" s="1"/>
  <c r="L17" i="22" s="1"/>
  <c r="M29" i="22"/>
  <c r="N29" i="22" s="1"/>
  <c r="O29" i="22" s="1"/>
  <c r="P29" i="22" s="1"/>
  <c r="Q29" i="22" s="1"/>
  <c r="M42" i="22"/>
  <c r="N42" i="22" s="1"/>
  <c r="O42" i="22" s="1"/>
  <c r="P42" i="22" s="1"/>
  <c r="Q42" i="22" s="1"/>
  <c r="M54" i="22"/>
  <c r="N54" i="22" s="1"/>
  <c r="O54" i="22" s="1"/>
  <c r="P54" i="22" s="1"/>
  <c r="Q54" i="22" s="1"/>
  <c r="M87" i="22"/>
  <c r="N87" i="22" s="1"/>
  <c r="O87" i="22" s="1"/>
  <c r="P87" i="22" s="1"/>
  <c r="Q87" i="22" s="1"/>
  <c r="M99" i="22"/>
  <c r="N99" i="22" s="1"/>
  <c r="O99" i="22" s="1"/>
  <c r="P99" i="22" s="1"/>
  <c r="Q99" i="22" s="1"/>
  <c r="M112" i="22"/>
  <c r="N112" i="22" s="1"/>
  <c r="O112" i="22" s="1"/>
  <c r="P112" i="22" s="1"/>
  <c r="Q112" i="22" s="1"/>
  <c r="M125" i="22"/>
  <c r="N125" i="22" s="1"/>
  <c r="O125" i="22" s="1"/>
  <c r="P125" i="22" s="1"/>
  <c r="Q125" i="22" s="1"/>
  <c r="M133" i="22"/>
  <c r="N133" i="22" s="1"/>
  <c r="O133" i="22" s="1"/>
  <c r="P133" i="22" s="1"/>
  <c r="Q133" i="22" s="1"/>
  <c r="M147" i="22"/>
  <c r="N147" i="22" s="1"/>
  <c r="O147" i="22" s="1"/>
  <c r="P147" i="22" s="1"/>
  <c r="Q147" i="22" s="1"/>
  <c r="Q46" i="22"/>
  <c r="S46" i="22" s="1"/>
  <c r="Q34" i="22"/>
  <c r="S34" i="22" s="1"/>
  <c r="O21" i="22"/>
  <c r="N21" i="22"/>
  <c r="Q21" i="22"/>
  <c r="S21" i="22" s="1"/>
  <c r="W18" i="16"/>
  <c r="C22" i="22" s="1"/>
  <c r="D22" i="22" s="1"/>
  <c r="E22" i="22" s="1"/>
  <c r="F22" i="22" s="1"/>
  <c r="G22" i="22" s="1"/>
  <c r="W15" i="16"/>
  <c r="C19" i="22" s="1"/>
  <c r="D19" i="22" s="1"/>
  <c r="E19" i="22" s="1"/>
  <c r="F19" i="22" s="1"/>
  <c r="G19" i="22" s="1"/>
  <c r="W14" i="16"/>
  <c r="C18" i="22" s="1"/>
  <c r="D18" i="22" s="1"/>
  <c r="E18" i="22" s="1"/>
  <c r="F18" i="22" s="1"/>
  <c r="G18" i="22" s="1"/>
  <c r="W11" i="16"/>
  <c r="C15" i="22" s="1"/>
  <c r="D15" i="22" s="1"/>
  <c r="E15" i="22" s="1"/>
  <c r="F15" i="22" s="1"/>
  <c r="G15" i="22" s="1"/>
  <c r="W10" i="16"/>
  <c r="C14" i="22" s="1"/>
  <c r="D14" i="22" s="1"/>
  <c r="E14" i="22" s="1"/>
  <c r="F14" i="22" s="1"/>
  <c r="G14" i="22" s="1"/>
  <c r="AA8" i="16"/>
  <c r="H12" i="22" s="1"/>
  <c r="AA228" i="16"/>
  <c r="H232" i="22" s="1"/>
  <c r="AA221" i="16"/>
  <c r="AA207" i="16"/>
  <c r="H211" i="22" s="1"/>
  <c r="AA171" i="16"/>
  <c r="H175" i="22" s="1"/>
  <c r="AA140" i="16"/>
  <c r="H144" i="22" s="1"/>
  <c r="AA133" i="16"/>
  <c r="H137" i="22" s="1"/>
  <c r="AA113" i="16"/>
  <c r="H117" i="22" s="1"/>
  <c r="AA45" i="16"/>
  <c r="H49" i="22" s="1"/>
  <c r="I49" i="22" s="1"/>
  <c r="J49" i="22" s="1"/>
  <c r="K49" i="22" s="1"/>
  <c r="L49" i="22" s="1"/>
  <c r="AA44" i="16"/>
  <c r="H48" i="22" s="1"/>
  <c r="AA33" i="16"/>
  <c r="H37" i="22" s="1"/>
  <c r="I37" i="22" s="1"/>
  <c r="J37" i="22" s="1"/>
  <c r="K37" i="22" s="1"/>
  <c r="L37" i="22" s="1"/>
  <c r="AA24" i="16"/>
  <c r="H28" i="22" s="1"/>
  <c r="AA9" i="16"/>
  <c r="H13" i="22" s="1"/>
  <c r="M22" i="22"/>
  <c r="N22" i="22" s="1"/>
  <c r="O22" i="22" s="1"/>
  <c r="P22" i="22" s="1"/>
  <c r="Q22" i="22" s="1"/>
  <c r="M30" i="22"/>
  <c r="N30" i="22" s="1"/>
  <c r="O30" i="22" s="1"/>
  <c r="P30" i="22" s="1"/>
  <c r="Q30" i="22" s="1"/>
  <c r="M44" i="22"/>
  <c r="N44" i="22" s="1"/>
  <c r="O44" i="22" s="1"/>
  <c r="P44" i="22" s="1"/>
  <c r="Q44" i="22" s="1"/>
  <c r="M55" i="22"/>
  <c r="N55" i="22" s="1"/>
  <c r="O55" i="22" s="1"/>
  <c r="P55" i="22" s="1"/>
  <c r="Q55" i="22" s="1"/>
  <c r="M71" i="22"/>
  <c r="N71" i="22" s="1"/>
  <c r="O71" i="22" s="1"/>
  <c r="P71" i="22" s="1"/>
  <c r="Q71" i="22" s="1"/>
  <c r="M92" i="22"/>
  <c r="N92" i="22" s="1"/>
  <c r="O92" i="22" s="1"/>
  <c r="P92" i="22" s="1"/>
  <c r="Q92" i="22" s="1"/>
  <c r="M100" i="22"/>
  <c r="N100" i="22" s="1"/>
  <c r="O100" i="22" s="1"/>
  <c r="P100" i="22" s="1"/>
  <c r="Q100" i="22" s="1"/>
  <c r="M115" i="22"/>
  <c r="N115" i="22" s="1"/>
  <c r="O115" i="22" s="1"/>
  <c r="P115" i="22" s="1"/>
  <c r="Q115" i="22" s="1"/>
  <c r="M126" i="22"/>
  <c r="N126" i="22" s="1"/>
  <c r="O126" i="22" s="1"/>
  <c r="P126" i="22" s="1"/>
  <c r="Q126" i="22" s="1"/>
  <c r="O47" i="22"/>
  <c r="N47" i="22"/>
  <c r="Q47" i="22"/>
  <c r="S47" i="22" s="1"/>
  <c r="P61" i="22"/>
  <c r="W219" i="16"/>
  <c r="C223" i="22" s="1"/>
  <c r="D223" i="22" s="1"/>
  <c r="E223" i="22" s="1"/>
  <c r="F223" i="22" s="1"/>
  <c r="G223" i="22" s="1"/>
  <c r="W91" i="16"/>
  <c r="C95" i="22" s="1"/>
  <c r="D95" i="22" s="1"/>
  <c r="E95" i="22" s="1"/>
  <c r="F95" i="22" s="1"/>
  <c r="G95" i="22" s="1"/>
  <c r="W31" i="16"/>
  <c r="C35" i="22" s="1"/>
  <c r="D35" i="22" s="1"/>
  <c r="E35" i="22" s="1"/>
  <c r="F35" i="22" s="1"/>
  <c r="G35" i="22" s="1"/>
  <c r="N32" i="22"/>
  <c r="Q32" i="22"/>
  <c r="S32" i="22" s="1"/>
  <c r="W229" i="16"/>
  <c r="C233" i="22" s="1"/>
  <c r="D233" i="22" s="1"/>
  <c r="E233" i="22" s="1"/>
  <c r="F233" i="22" s="1"/>
  <c r="G233" i="22" s="1"/>
  <c r="W225" i="16"/>
  <c r="C229" i="22" s="1"/>
  <c r="D229" i="22" s="1"/>
  <c r="E229" i="22" s="1"/>
  <c r="F229" i="22" s="1"/>
  <c r="G229" i="22" s="1"/>
  <c r="W221" i="16"/>
  <c r="C225" i="22" s="1"/>
  <c r="D225" i="22" s="1"/>
  <c r="E225" i="22" s="1"/>
  <c r="F225" i="22" s="1"/>
  <c r="G225" i="22" s="1"/>
  <c r="W217" i="16"/>
  <c r="C221" i="22" s="1"/>
  <c r="D221" i="22" s="1"/>
  <c r="E221" i="22" s="1"/>
  <c r="F221" i="22" s="1"/>
  <c r="G221" i="22" s="1"/>
  <c r="W213" i="16"/>
  <c r="C217" i="22" s="1"/>
  <c r="D217" i="22" s="1"/>
  <c r="E217" i="22" s="1"/>
  <c r="F217" i="22" s="1"/>
  <c r="G217" i="22" s="1"/>
  <c r="W199" i="16"/>
  <c r="C203" i="22" s="1"/>
  <c r="D203" i="22" s="1"/>
  <c r="E203" i="22" s="1"/>
  <c r="F203" i="22" s="1"/>
  <c r="G203" i="22" s="1"/>
  <c r="W192" i="16"/>
  <c r="C196" i="22" s="1"/>
  <c r="D196" i="22" s="1"/>
  <c r="E196" i="22" s="1"/>
  <c r="F196" i="22" s="1"/>
  <c r="G196" i="22" s="1"/>
  <c r="W180" i="16"/>
  <c r="C184" i="22" s="1"/>
  <c r="D184" i="22" s="1"/>
  <c r="E184" i="22" s="1"/>
  <c r="F184" i="22" s="1"/>
  <c r="G184" i="22" s="1"/>
  <c r="W172" i="16"/>
  <c r="C176" i="22" s="1"/>
  <c r="D176" i="22" s="1"/>
  <c r="E176" i="22" s="1"/>
  <c r="F176" i="22" s="1"/>
  <c r="G176" i="22" s="1"/>
  <c r="W164" i="16"/>
  <c r="C168" i="22" s="1"/>
  <c r="D168" i="22" s="1"/>
  <c r="E168" i="22" s="1"/>
  <c r="F168" i="22" s="1"/>
  <c r="G168" i="22" s="1"/>
  <c r="W160" i="16"/>
  <c r="C164" i="22" s="1"/>
  <c r="D164" i="22" s="1"/>
  <c r="E164" i="22" s="1"/>
  <c r="F164" i="22" s="1"/>
  <c r="G164" i="22" s="1"/>
  <c r="W152" i="16"/>
  <c r="C156" i="22" s="1"/>
  <c r="D156" i="22" s="1"/>
  <c r="E156" i="22" s="1"/>
  <c r="F156" i="22" s="1"/>
  <c r="G156" i="22" s="1"/>
  <c r="W140" i="16"/>
  <c r="C144" i="22" s="1"/>
  <c r="D144" i="22" s="1"/>
  <c r="E144" i="22" s="1"/>
  <c r="F144" i="22" s="1"/>
  <c r="G144" i="22" s="1"/>
  <c r="W132" i="16"/>
  <c r="C136" i="22" s="1"/>
  <c r="D136" i="22" s="1"/>
  <c r="E136" i="22" s="1"/>
  <c r="F136" i="22" s="1"/>
  <c r="G136" i="22" s="1"/>
  <c r="W128" i="16"/>
  <c r="C132" i="22" s="1"/>
  <c r="D132" i="22" s="1"/>
  <c r="E132" i="22" s="1"/>
  <c r="F132" i="22" s="1"/>
  <c r="G132" i="22" s="1"/>
  <c r="W124" i="16"/>
  <c r="C128" i="22" s="1"/>
  <c r="D128" i="22" s="1"/>
  <c r="E128" i="22" s="1"/>
  <c r="F128" i="22" s="1"/>
  <c r="G128" i="22" s="1"/>
  <c r="W120" i="16"/>
  <c r="C124" i="22" s="1"/>
  <c r="D124" i="22" s="1"/>
  <c r="E124" i="22" s="1"/>
  <c r="F124" i="22" s="1"/>
  <c r="G124" i="22" s="1"/>
  <c r="W116" i="16"/>
  <c r="M137" i="22"/>
  <c r="N137" i="22" s="1"/>
  <c r="O137" i="22" s="1"/>
  <c r="P137" i="22" s="1"/>
  <c r="Q137" i="22" s="1"/>
  <c r="M170" i="22"/>
  <c r="N170" i="22" s="1"/>
  <c r="O170" i="22" s="1"/>
  <c r="P170" i="22" s="1"/>
  <c r="Q170" i="22" s="1"/>
  <c r="M182" i="22"/>
  <c r="N182" i="22" s="1"/>
  <c r="O182" i="22" s="1"/>
  <c r="P182" i="22" s="1"/>
  <c r="Q182" i="22" s="1"/>
  <c r="M229" i="22"/>
  <c r="N229" i="22" s="1"/>
  <c r="O229" i="22" s="1"/>
  <c r="P229" i="22" s="1"/>
  <c r="Q229" i="22" s="1"/>
  <c r="N19" i="22"/>
  <c r="Q45" i="22"/>
  <c r="S45" i="22" s="1"/>
  <c r="O40" i="22"/>
  <c r="M165" i="22"/>
  <c r="N165" i="22" s="1"/>
  <c r="O165" i="22" s="1"/>
  <c r="P165" i="22" s="1"/>
  <c r="Q165" i="22" s="1"/>
  <c r="M179" i="22"/>
  <c r="N179" i="22" s="1"/>
  <c r="O179" i="22" s="1"/>
  <c r="P179" i="22" s="1"/>
  <c r="Q179" i="22" s="1"/>
  <c r="M212" i="22"/>
  <c r="N212" i="22" s="1"/>
  <c r="O212" i="22" s="1"/>
  <c r="P212" i="22" s="1"/>
  <c r="Q212" i="22" s="1"/>
  <c r="M225" i="22"/>
  <c r="N225" i="22" s="1"/>
  <c r="O225" i="22" s="1"/>
  <c r="P225" i="22" s="1"/>
  <c r="Q225" i="22" s="1"/>
  <c r="Q18" i="22"/>
  <c r="S18" i="22" s="1"/>
  <c r="N45" i="22"/>
  <c r="AA219" i="16"/>
  <c r="H223" i="22" s="1"/>
  <c r="AA208" i="16"/>
  <c r="H212" i="22" s="1"/>
  <c r="AA184" i="16"/>
  <c r="H188" i="22" s="1"/>
  <c r="AA131" i="16"/>
  <c r="H135" i="22" s="1"/>
  <c r="I135" i="22" s="1"/>
  <c r="J135" i="22" s="1"/>
  <c r="K135" i="22" s="1"/>
  <c r="L135" i="22" s="1"/>
  <c r="AA70" i="16"/>
  <c r="H74" i="22" s="1"/>
  <c r="AA59" i="16"/>
  <c r="H63" i="22" s="1"/>
  <c r="AA22" i="16"/>
  <c r="H26" i="22" s="1"/>
  <c r="I26" i="22" s="1"/>
  <c r="J26" i="22" s="1"/>
  <c r="K26" i="22" s="1"/>
  <c r="L26" i="22" s="1"/>
  <c r="P227" i="22"/>
  <c r="Q227" i="22"/>
  <c r="S227" i="22" s="1"/>
  <c r="N227" i="22"/>
  <c r="O227" i="22"/>
  <c r="P70" i="22"/>
  <c r="Q70" i="22"/>
  <c r="S70" i="22" s="1"/>
  <c r="N70" i="22"/>
  <c r="O70" i="22"/>
  <c r="Q233" i="22"/>
  <c r="S233" i="22" s="1"/>
  <c r="N233" i="22"/>
  <c r="O233" i="22"/>
  <c r="P233" i="22"/>
  <c r="P201" i="22"/>
  <c r="Q201" i="22"/>
  <c r="S201" i="22" s="1"/>
  <c r="N201" i="22"/>
  <c r="O201" i="22"/>
  <c r="Q180" i="22"/>
  <c r="S180" i="22" s="1"/>
  <c r="N180" i="22"/>
  <c r="O180" i="22"/>
  <c r="P180" i="22"/>
  <c r="P138" i="22"/>
  <c r="Q138" i="22"/>
  <c r="S138" i="22" s="1"/>
  <c r="N138" i="22"/>
  <c r="O138" i="22"/>
  <c r="P132" i="22"/>
  <c r="Q132" i="22"/>
  <c r="S132" i="22" s="1"/>
  <c r="N132" i="22"/>
  <c r="O132" i="22"/>
  <c r="Q25" i="22"/>
  <c r="S25" i="22" s="1"/>
  <c r="N25" i="22"/>
  <c r="O25" i="22"/>
  <c r="P25" i="22"/>
  <c r="P16" i="22"/>
  <c r="Q16" i="22"/>
  <c r="S16" i="22" s="1"/>
  <c r="O16" i="22"/>
  <c r="AA195" i="16"/>
  <c r="H199" i="22" s="1"/>
  <c r="AA191" i="16"/>
  <c r="H195" i="22" s="1"/>
  <c r="I195" i="22" s="1"/>
  <c r="J195" i="22" s="1"/>
  <c r="K195" i="22" s="1"/>
  <c r="L195" i="22" s="1"/>
  <c r="AA175" i="16"/>
  <c r="H179" i="22" s="1"/>
  <c r="AA143" i="16"/>
  <c r="H147" i="22" s="1"/>
  <c r="AA136" i="16"/>
  <c r="H140" i="22" s="1"/>
  <c r="AA126" i="16"/>
  <c r="H130" i="22" s="1"/>
  <c r="I130" i="22" s="1"/>
  <c r="J130" i="22" s="1"/>
  <c r="K130" i="22" s="1"/>
  <c r="L130" i="22" s="1"/>
  <c r="AA108" i="16"/>
  <c r="H112" i="22" s="1"/>
  <c r="AA99" i="16"/>
  <c r="H103" i="22" s="1"/>
  <c r="AA94" i="16"/>
  <c r="AA83" i="16"/>
  <c r="H87" i="22" s="1"/>
  <c r="AA71" i="16"/>
  <c r="H75" i="22" s="1"/>
  <c r="M13" i="22"/>
  <c r="N13" i="22" s="1"/>
  <c r="O13" i="22" s="1"/>
  <c r="P13" i="22" s="1"/>
  <c r="Q13" i="22" s="1"/>
  <c r="M28" i="22"/>
  <c r="N28" i="22" s="1"/>
  <c r="O28" i="22" s="1"/>
  <c r="P28" i="22" s="1"/>
  <c r="Q28" i="22" s="1"/>
  <c r="M37" i="22"/>
  <c r="N37" i="22" s="1"/>
  <c r="O37" i="22" s="1"/>
  <c r="P37" i="22" s="1"/>
  <c r="Q37" i="22" s="1"/>
  <c r="S37" i="22" s="1"/>
  <c r="M49" i="22"/>
  <c r="N49" i="22" s="1"/>
  <c r="O49" i="22" s="1"/>
  <c r="P49" i="22" s="1"/>
  <c r="Q49" i="22" s="1"/>
  <c r="M63" i="22"/>
  <c r="N63" i="22" s="1"/>
  <c r="O63" i="22" s="1"/>
  <c r="P63" i="22" s="1"/>
  <c r="Q63" i="22" s="1"/>
  <c r="M75" i="22"/>
  <c r="N75" i="22" s="1"/>
  <c r="O75" i="22" s="1"/>
  <c r="P75" i="22" s="1"/>
  <c r="Q75" i="22" s="1"/>
  <c r="M98" i="22"/>
  <c r="N98" i="22" s="1"/>
  <c r="O98" i="22" s="1"/>
  <c r="P98" i="22" s="1"/>
  <c r="Q98" i="22" s="1"/>
  <c r="S98" i="22" s="1"/>
  <c r="M103" i="22"/>
  <c r="N103" i="22" s="1"/>
  <c r="O103" i="22" s="1"/>
  <c r="P103" i="22" s="1"/>
  <c r="Q103" i="22" s="1"/>
  <c r="M123" i="22"/>
  <c r="N123" i="22" s="1"/>
  <c r="O123" i="22" s="1"/>
  <c r="P123" i="22" s="1"/>
  <c r="Q123" i="22" s="1"/>
  <c r="M130" i="22"/>
  <c r="N130" i="22" s="1"/>
  <c r="O130" i="22" s="1"/>
  <c r="P130" i="22" s="1"/>
  <c r="Q130" i="22" s="1"/>
  <c r="O202" i="22"/>
  <c r="P202" i="22"/>
  <c r="Q202" i="22"/>
  <c r="S202" i="22" s="1"/>
  <c r="N187" i="22"/>
  <c r="O187" i="22"/>
  <c r="P187" i="22"/>
  <c r="Q187" i="22"/>
  <c r="S187" i="22" s="1"/>
  <c r="Q169" i="22"/>
  <c r="S169" i="22" s="1"/>
  <c r="N169" i="22"/>
  <c r="O169" i="22"/>
  <c r="P169" i="22"/>
  <c r="N162" i="22"/>
  <c r="O162" i="22"/>
  <c r="P162" i="22"/>
  <c r="Q162" i="22"/>
  <c r="S162" i="22" s="1"/>
  <c r="N159" i="22"/>
  <c r="O159" i="22"/>
  <c r="P159" i="22"/>
  <c r="Q159" i="22"/>
  <c r="S159" i="22" s="1"/>
  <c r="N16" i="22"/>
  <c r="N208" i="22"/>
  <c r="O208" i="22"/>
  <c r="P208" i="22"/>
  <c r="Q208" i="22"/>
  <c r="S208" i="22" s="1"/>
  <c r="Q167" i="22"/>
  <c r="S167" i="22" s="1"/>
  <c r="N167" i="22"/>
  <c r="O167" i="22"/>
  <c r="P167" i="22"/>
  <c r="N161" i="22"/>
  <c r="O161" i="22"/>
  <c r="P161" i="22"/>
  <c r="Q161" i="22"/>
  <c r="S161" i="22" s="1"/>
  <c r="O156" i="22"/>
  <c r="P156" i="22"/>
  <c r="Q156" i="22"/>
  <c r="S156" i="22" s="1"/>
  <c r="N156" i="22"/>
  <c r="N128" i="22"/>
  <c r="O128" i="22"/>
  <c r="P128" i="22"/>
  <c r="Q128" i="22"/>
  <c r="S128" i="22" s="1"/>
  <c r="W232" i="16"/>
  <c r="C236" i="22" s="1"/>
  <c r="D236" i="22" s="1"/>
  <c r="E236" i="22" s="1"/>
  <c r="F236" i="22" s="1"/>
  <c r="G236" i="22" s="1"/>
  <c r="W230" i="16"/>
  <c r="C234" i="22" s="1"/>
  <c r="D234" i="22" s="1"/>
  <c r="E234" i="22" s="1"/>
  <c r="F234" i="22" s="1"/>
  <c r="G234" i="22" s="1"/>
  <c r="W228" i="16"/>
  <c r="C232" i="22" s="1"/>
  <c r="D232" i="22" s="1"/>
  <c r="E232" i="22" s="1"/>
  <c r="F232" i="22" s="1"/>
  <c r="G232" i="22" s="1"/>
  <c r="W226" i="16"/>
  <c r="C230" i="22" s="1"/>
  <c r="D230" i="22" s="1"/>
  <c r="E230" i="22" s="1"/>
  <c r="F230" i="22" s="1"/>
  <c r="G230" i="22" s="1"/>
  <c r="W224" i="16"/>
  <c r="C228" i="22" s="1"/>
  <c r="D228" i="22" s="1"/>
  <c r="E228" i="22" s="1"/>
  <c r="F228" i="22" s="1"/>
  <c r="G228" i="22" s="1"/>
  <c r="W222" i="16"/>
  <c r="C226" i="22" s="1"/>
  <c r="D226" i="22" s="1"/>
  <c r="E226" i="22" s="1"/>
  <c r="F226" i="22" s="1"/>
  <c r="G226" i="22" s="1"/>
  <c r="W220" i="16"/>
  <c r="C224" i="22" s="1"/>
  <c r="D224" i="22" s="1"/>
  <c r="E224" i="22" s="1"/>
  <c r="F224" i="22" s="1"/>
  <c r="G224" i="22" s="1"/>
  <c r="W218" i="16"/>
  <c r="C222" i="22" s="1"/>
  <c r="D222" i="22" s="1"/>
  <c r="E222" i="22" s="1"/>
  <c r="F222" i="22" s="1"/>
  <c r="G222" i="22" s="1"/>
  <c r="W216" i="16"/>
  <c r="C220" i="22" s="1"/>
  <c r="D220" i="22" s="1"/>
  <c r="E220" i="22" s="1"/>
  <c r="F220" i="22" s="1"/>
  <c r="G220" i="22" s="1"/>
  <c r="W214" i="16"/>
  <c r="C218" i="22" s="1"/>
  <c r="D218" i="22" s="1"/>
  <c r="E218" i="22" s="1"/>
  <c r="F218" i="22" s="1"/>
  <c r="G218" i="22" s="1"/>
  <c r="W212" i="16"/>
  <c r="C216" i="22" s="1"/>
  <c r="D216" i="22" s="1"/>
  <c r="E216" i="22" s="1"/>
  <c r="F216" i="22" s="1"/>
  <c r="G216" i="22" s="1"/>
  <c r="AA210" i="16"/>
  <c r="H214" i="22" s="1"/>
  <c r="AA180" i="16"/>
  <c r="H184" i="22" s="1"/>
  <c r="AA178" i="16"/>
  <c r="H182" i="22" s="1"/>
  <c r="AA168" i="16"/>
  <c r="H172" i="22" s="1"/>
  <c r="I172" i="22" s="1"/>
  <c r="J172" i="22" s="1"/>
  <c r="K172" i="22" s="1"/>
  <c r="L172" i="22" s="1"/>
  <c r="AA166" i="16"/>
  <c r="H170" i="22" s="1"/>
  <c r="AA153" i="16"/>
  <c r="H157" i="22" s="1"/>
  <c r="I157" i="22" s="1"/>
  <c r="J157" i="22" s="1"/>
  <c r="K157" i="22" s="1"/>
  <c r="L157" i="22" s="1"/>
  <c r="AA139" i="16"/>
  <c r="H143" i="22" s="1"/>
  <c r="AA95" i="16"/>
  <c r="H99" i="22" s="1"/>
  <c r="AA93" i="16"/>
  <c r="H97" i="22" s="1"/>
  <c r="I97" i="22" s="1"/>
  <c r="J97" i="22" s="1"/>
  <c r="K97" i="22" s="1"/>
  <c r="L97" i="22" s="1"/>
  <c r="AA52" i="16"/>
  <c r="H56" i="22" s="1"/>
  <c r="AA50" i="16"/>
  <c r="H54" i="22" s="1"/>
  <c r="AA40" i="16"/>
  <c r="H44" i="22" s="1"/>
  <c r="I44" i="22" s="1"/>
  <c r="J44" i="22" s="1"/>
  <c r="K44" i="22" s="1"/>
  <c r="L44" i="22" s="1"/>
  <c r="AA38" i="16"/>
  <c r="H42" i="22" s="1"/>
  <c r="M26" i="22"/>
  <c r="N26" i="22" s="1"/>
  <c r="O26" i="22" s="1"/>
  <c r="P26" i="22" s="1"/>
  <c r="Q26" i="22" s="1"/>
  <c r="M48" i="22"/>
  <c r="N48" i="22" s="1"/>
  <c r="O48" i="22" s="1"/>
  <c r="P48" i="22" s="1"/>
  <c r="Q48" i="22" s="1"/>
  <c r="M97" i="22"/>
  <c r="N97" i="22" s="1"/>
  <c r="O97" i="22" s="1"/>
  <c r="P97" i="22" s="1"/>
  <c r="Q97" i="22" s="1"/>
  <c r="M101" i="22"/>
  <c r="M129" i="22"/>
  <c r="N129" i="22" s="1"/>
  <c r="O129" i="22" s="1"/>
  <c r="P129" i="22" s="1"/>
  <c r="Q129" i="22" s="1"/>
  <c r="N231" i="22"/>
  <c r="O231" i="22"/>
  <c r="P231" i="22"/>
  <c r="Q231" i="22"/>
  <c r="S231" i="22" s="1"/>
  <c r="O206" i="22"/>
  <c r="P206" i="22"/>
  <c r="Q206" i="22"/>
  <c r="S206" i="22" s="1"/>
  <c r="N206" i="22"/>
  <c r="Q198" i="22"/>
  <c r="S198" i="22" s="1"/>
  <c r="N198" i="22"/>
  <c r="O198" i="22"/>
  <c r="P198" i="22"/>
  <c r="N185" i="22"/>
  <c r="O185" i="22" s="1"/>
  <c r="P185" i="22" s="1"/>
  <c r="Q185" i="22" s="1"/>
  <c r="O152" i="22"/>
  <c r="P152" i="22"/>
  <c r="Q152" i="22"/>
  <c r="S152" i="22" s="1"/>
  <c r="N152" i="22"/>
  <c r="N145" i="22"/>
  <c r="O145" i="22"/>
  <c r="P145" i="22"/>
  <c r="Q145" i="22"/>
  <c r="S145" i="22" s="1"/>
  <c r="Q41" i="22"/>
  <c r="S41" i="22" s="1"/>
  <c r="N41" i="22"/>
  <c r="O41" i="22"/>
  <c r="P41" i="22"/>
  <c r="N202" i="22"/>
  <c r="M134" i="22"/>
  <c r="N134" i="22" s="1"/>
  <c r="O134" i="22" s="1"/>
  <c r="P134" i="22" s="1"/>
  <c r="Q134" i="22" s="1"/>
  <c r="M144" i="22"/>
  <c r="N144" i="22" s="1"/>
  <c r="O144" i="22" s="1"/>
  <c r="P144" i="22" s="1"/>
  <c r="Q144" i="22" s="1"/>
  <c r="M157" i="22"/>
  <c r="N157" i="22" s="1"/>
  <c r="O157" i="22" s="1"/>
  <c r="P157" i="22" s="1"/>
  <c r="Q157" i="22" s="1"/>
  <c r="M175" i="22"/>
  <c r="N175" i="22" s="1"/>
  <c r="O175" i="22" s="1"/>
  <c r="P175" i="22" s="1"/>
  <c r="Q175" i="22" s="1"/>
  <c r="M184" i="22"/>
  <c r="N184" i="22" s="1"/>
  <c r="O184" i="22" s="1"/>
  <c r="P184" i="22" s="1"/>
  <c r="Q184" i="22" s="1"/>
  <c r="M194" i="22"/>
  <c r="N194" i="22" s="1"/>
  <c r="O194" i="22" s="1"/>
  <c r="P194" i="22" s="1"/>
  <c r="Q194" i="22" s="1"/>
  <c r="M211" i="22"/>
  <c r="N211" i="22" s="1"/>
  <c r="O211" i="22" s="1"/>
  <c r="P211" i="22" s="1"/>
  <c r="Q211" i="22" s="1"/>
  <c r="M223" i="22"/>
  <c r="N223" i="22" s="1"/>
  <c r="O223" i="22" s="1"/>
  <c r="P223" i="22" s="1"/>
  <c r="Q223" i="22" s="1"/>
  <c r="M232" i="22"/>
  <c r="N232" i="22" s="1"/>
  <c r="O232" i="22" s="1"/>
  <c r="P232" i="22" s="1"/>
  <c r="Q232" i="22" s="1"/>
  <c r="Q236" i="22"/>
  <c r="S236" i="22" s="1"/>
  <c r="N236" i="22"/>
  <c r="O236" i="22"/>
  <c r="P236" i="22"/>
  <c r="Q234" i="22"/>
  <c r="S234" i="22" s="1"/>
  <c r="N234" i="22"/>
  <c r="O234" i="22"/>
  <c r="P234" i="22"/>
  <c r="Q224" i="22"/>
  <c r="S224" i="22" s="1"/>
  <c r="N224" i="22"/>
  <c r="O224" i="22"/>
  <c r="P224" i="22"/>
  <c r="N219" i="22"/>
  <c r="O219" i="22"/>
  <c r="P219" i="22"/>
  <c r="Q219" i="22"/>
  <c r="S219" i="22" s="1"/>
  <c r="O215" i="22"/>
  <c r="P215" i="22"/>
  <c r="Q215" i="22"/>
  <c r="S215" i="22" s="1"/>
  <c r="N215" i="22"/>
  <c r="O205" i="22"/>
  <c r="P205" i="22"/>
  <c r="Q205" i="22"/>
  <c r="S205" i="22" s="1"/>
  <c r="N205" i="22"/>
  <c r="O203" i="22"/>
  <c r="P203" i="22"/>
  <c r="Q203" i="22"/>
  <c r="S203" i="22" s="1"/>
  <c r="N203" i="22"/>
  <c r="Q197" i="22"/>
  <c r="S197" i="22" s="1"/>
  <c r="N197" i="22"/>
  <c r="O197" i="22"/>
  <c r="P197" i="22"/>
  <c r="P192" i="22"/>
  <c r="Q192" i="22"/>
  <c r="S192" i="22" s="1"/>
  <c r="N192" i="22"/>
  <c r="O192" i="22"/>
  <c r="N176" i="22"/>
  <c r="O176" i="22"/>
  <c r="P176" i="22"/>
  <c r="Q176" i="22"/>
  <c r="S176" i="22" s="1"/>
  <c r="P171" i="22"/>
  <c r="Q171" i="22"/>
  <c r="S171" i="22" s="1"/>
  <c r="N171" i="22"/>
  <c r="O171" i="22"/>
  <c r="N163" i="22"/>
  <c r="O163" i="22"/>
  <c r="P163" i="22"/>
  <c r="Q163" i="22"/>
  <c r="S163" i="22" s="1"/>
  <c r="O154" i="22"/>
  <c r="P154" i="22"/>
  <c r="Q154" i="22"/>
  <c r="S154" i="22" s="1"/>
  <c r="N154" i="22"/>
  <c r="O151" i="22"/>
  <c r="P151" i="22"/>
  <c r="Q151" i="22"/>
  <c r="S151" i="22" s="1"/>
  <c r="N151" i="22"/>
  <c r="Q122" i="22"/>
  <c r="S122" i="22" s="1"/>
  <c r="N122" i="22"/>
  <c r="O122" i="22"/>
  <c r="P122" i="22"/>
  <c r="P108" i="22"/>
  <c r="Q108" i="22"/>
  <c r="S108" i="22" s="1"/>
  <c r="N108" i="22"/>
  <c r="O108" i="22"/>
  <c r="O94" i="22"/>
  <c r="P94" i="22"/>
  <c r="Q94" i="22"/>
  <c r="S94" i="22" s="1"/>
  <c r="O93" i="22"/>
  <c r="P93" i="22"/>
  <c r="Q93" i="22"/>
  <c r="S93" i="22" s="1"/>
  <c r="N93" i="22"/>
  <c r="Q80" i="22"/>
  <c r="S80" i="22" s="1"/>
  <c r="N80" i="22"/>
  <c r="O80" i="22"/>
  <c r="P80" i="22"/>
  <c r="Q78" i="22"/>
  <c r="S78" i="22" s="1"/>
  <c r="N78" i="22"/>
  <c r="O78" i="22"/>
  <c r="Q66" i="22"/>
  <c r="S66" i="22" s="1"/>
  <c r="N66" i="22"/>
  <c r="Q64" i="22"/>
  <c r="S64" i="22" s="1"/>
  <c r="N64" i="22"/>
  <c r="Q50" i="22"/>
  <c r="S50" i="22" s="1"/>
  <c r="N50" i="22"/>
  <c r="Q38" i="22"/>
  <c r="S38" i="22" s="1"/>
  <c r="N38" i="22"/>
  <c r="O33" i="22"/>
  <c r="P33" i="22"/>
  <c r="O20" i="22"/>
  <c r="P20" i="22"/>
  <c r="P15" i="22"/>
  <c r="Q15" i="22"/>
  <c r="S15" i="22" s="1"/>
  <c r="N20" i="22"/>
  <c r="O15" i="22"/>
  <c r="P50" i="22"/>
  <c r="P39" i="22"/>
  <c r="Q36" i="22"/>
  <c r="S36" i="22" s="1"/>
  <c r="P64" i="22"/>
  <c r="P53" i="22"/>
  <c r="N94" i="22"/>
  <c r="M150" i="22"/>
  <c r="N150" i="22" s="1"/>
  <c r="O150" i="22" s="1"/>
  <c r="P150" i="22" s="1"/>
  <c r="Q150" i="22" s="1"/>
  <c r="M172" i="22"/>
  <c r="N172" i="22" s="1"/>
  <c r="O172" i="22" s="1"/>
  <c r="P172" i="22" s="1"/>
  <c r="Q172" i="22" s="1"/>
  <c r="S172" i="22" s="1"/>
  <c r="M183" i="22"/>
  <c r="N183" i="22" s="1"/>
  <c r="O183" i="22" s="1"/>
  <c r="P183" i="22" s="1"/>
  <c r="Q183" i="22" s="1"/>
  <c r="M193" i="22"/>
  <c r="N193" i="22" s="1"/>
  <c r="O193" i="22" s="1"/>
  <c r="P193" i="22" s="1"/>
  <c r="Q193" i="22" s="1"/>
  <c r="M207" i="22"/>
  <c r="N207" i="22" s="1"/>
  <c r="O207" i="22" s="1"/>
  <c r="P207" i="22" s="1"/>
  <c r="Q207" i="22" s="1"/>
  <c r="M218" i="22"/>
  <c r="N218" i="22" s="1"/>
  <c r="O218" i="22" s="1"/>
  <c r="P218" i="22" s="1"/>
  <c r="Q218" i="22" s="1"/>
  <c r="P228" i="22"/>
  <c r="Q228" i="22"/>
  <c r="S228" i="22" s="1"/>
  <c r="N228" i="22"/>
  <c r="O228" i="22"/>
  <c r="P226" i="22"/>
  <c r="Q226" i="22"/>
  <c r="S226" i="22" s="1"/>
  <c r="N226" i="22"/>
  <c r="O226" i="22"/>
  <c r="N221" i="22"/>
  <c r="O221" i="22"/>
  <c r="P221" i="22"/>
  <c r="N210" i="22"/>
  <c r="O210" i="22"/>
  <c r="P210" i="22"/>
  <c r="N209" i="22"/>
  <c r="O209" i="22"/>
  <c r="P209" i="22"/>
  <c r="Q209" i="22"/>
  <c r="S209" i="22" s="1"/>
  <c r="P200" i="22"/>
  <c r="Q200" i="22"/>
  <c r="S200" i="22" s="1"/>
  <c r="N200" i="22"/>
  <c r="O200" i="22"/>
  <c r="Q189" i="22"/>
  <c r="S189" i="22" s="1"/>
  <c r="N189" i="22"/>
  <c r="O189" i="22"/>
  <c r="P189" i="22"/>
  <c r="Q181" i="22"/>
  <c r="S181" i="22" s="1"/>
  <c r="N181" i="22"/>
  <c r="O181" i="22"/>
  <c r="P181" i="22"/>
  <c r="N178" i="22"/>
  <c r="O178" i="22"/>
  <c r="P178" i="22"/>
  <c r="Q168" i="22"/>
  <c r="S168" i="22" s="1"/>
  <c r="N168" i="22"/>
  <c r="O168" i="22"/>
  <c r="P168" i="22"/>
  <c r="N160" i="22"/>
  <c r="O160" i="22"/>
  <c r="P160" i="22"/>
  <c r="Q160" i="22"/>
  <c r="S160" i="22" s="1"/>
  <c r="O155" i="22"/>
  <c r="P155" i="22"/>
  <c r="Q155" i="22"/>
  <c r="S155" i="22" s="1"/>
  <c r="N155" i="22"/>
  <c r="O153" i="22"/>
  <c r="P153" i="22"/>
  <c r="Q153" i="22"/>
  <c r="S153" i="22" s="1"/>
  <c r="N153" i="22"/>
  <c r="O142" i="22"/>
  <c r="P142" i="22"/>
  <c r="Q142" i="22"/>
  <c r="S142" i="22" s="1"/>
  <c r="N142" i="22"/>
  <c r="O141" i="22"/>
  <c r="P141" i="22"/>
  <c r="Q141" i="22"/>
  <c r="S141" i="22" s="1"/>
  <c r="N141" i="22"/>
  <c r="Q136" i="22"/>
  <c r="S136" i="22" s="1"/>
  <c r="N136" i="22"/>
  <c r="O136" i="22"/>
  <c r="P136" i="22"/>
  <c r="Q120" i="22"/>
  <c r="S120" i="22" s="1"/>
  <c r="N120" i="22"/>
  <c r="O120" i="22"/>
  <c r="P120" i="22"/>
  <c r="O113" i="22"/>
  <c r="P113" i="22"/>
  <c r="Q113" i="22"/>
  <c r="S113" i="22" s="1"/>
  <c r="N113" i="22"/>
  <c r="O96" i="22"/>
  <c r="P96" i="22"/>
  <c r="Q96" i="22"/>
  <c r="S96" i="22" s="1"/>
  <c r="N96" i="22"/>
  <c r="P91" i="22"/>
  <c r="Q91" i="22"/>
  <c r="S91" i="22" s="1"/>
  <c r="N91" i="22"/>
  <c r="O91" i="22"/>
  <c r="Q81" i="22"/>
  <c r="S81" i="22" s="1"/>
  <c r="N81" i="22"/>
  <c r="O81" i="22"/>
  <c r="P81" i="22"/>
  <c r="N59" i="22"/>
  <c r="O59" i="22"/>
  <c r="Q31" i="22"/>
  <c r="S31" i="22" s="1"/>
  <c r="N31" i="22"/>
  <c r="N15" i="22"/>
  <c r="O50" i="22"/>
  <c r="Q33" i="22"/>
  <c r="S33" i="22" s="1"/>
  <c r="O31" i="22"/>
  <c r="O64" i="22"/>
  <c r="P59" i="22"/>
  <c r="P78" i="22"/>
  <c r="Q210" i="22"/>
  <c r="S210" i="22" s="1"/>
  <c r="Q235" i="22"/>
  <c r="S235" i="22" s="1"/>
  <c r="N235" i="22"/>
  <c r="O235" i="22"/>
  <c r="P235" i="22"/>
  <c r="N222" i="22"/>
  <c r="O222" i="22"/>
  <c r="P222" i="22"/>
  <c r="Q222" i="22"/>
  <c r="S222" i="22" s="1"/>
  <c r="N220" i="22"/>
  <c r="O220" i="22"/>
  <c r="P220" i="22"/>
  <c r="Q220" i="22"/>
  <c r="S220" i="22" s="1"/>
  <c r="O217" i="22"/>
  <c r="P217" i="22"/>
  <c r="Q217" i="22"/>
  <c r="S217" i="22" s="1"/>
  <c r="O216" i="22"/>
  <c r="P216" i="22"/>
  <c r="Q216" i="22"/>
  <c r="S216" i="22" s="1"/>
  <c r="N216" i="22"/>
  <c r="P213" i="22"/>
  <c r="Q213" i="22"/>
  <c r="S213" i="22" s="1"/>
  <c r="N213" i="22"/>
  <c r="O213" i="22"/>
  <c r="O204" i="22"/>
  <c r="P204" i="22"/>
  <c r="Q204" i="22"/>
  <c r="S204" i="22" s="1"/>
  <c r="N204" i="22"/>
  <c r="Q196" i="22"/>
  <c r="S196" i="22" s="1"/>
  <c r="N196" i="22"/>
  <c r="O196" i="22"/>
  <c r="P196" i="22"/>
  <c r="P191" i="22"/>
  <c r="Q191" i="22"/>
  <c r="S191" i="22" s="1"/>
  <c r="N191" i="22"/>
  <c r="O191" i="22"/>
  <c r="N186" i="22"/>
  <c r="O186" i="22"/>
  <c r="P186" i="22"/>
  <c r="Q186" i="22"/>
  <c r="S186" i="22" s="1"/>
  <c r="N177" i="22"/>
  <c r="O177" i="22"/>
  <c r="P177" i="22"/>
  <c r="Q177" i="22"/>
  <c r="S177" i="22" s="1"/>
  <c r="O174" i="22"/>
  <c r="P174" i="22"/>
  <c r="Q174" i="22"/>
  <c r="S174" i="22" s="1"/>
  <c r="N174" i="22"/>
  <c r="O173" i="22"/>
  <c r="P173" i="22"/>
  <c r="Q173" i="22"/>
  <c r="S173" i="22" s="1"/>
  <c r="N173" i="22"/>
  <c r="Q166" i="22"/>
  <c r="S166" i="22" s="1"/>
  <c r="N166" i="22"/>
  <c r="O166" i="22"/>
  <c r="P166" i="22"/>
  <c r="N164" i="22"/>
  <c r="O164" i="22"/>
  <c r="P164" i="22"/>
  <c r="Q164" i="22"/>
  <c r="S164" i="22" s="1"/>
  <c r="N158" i="22"/>
  <c r="O158" i="22"/>
  <c r="P158" i="22"/>
  <c r="Q158" i="22"/>
  <c r="S158" i="22" s="1"/>
  <c r="P149" i="22"/>
  <c r="Q149" i="22"/>
  <c r="S149" i="22" s="1"/>
  <c r="N149" i="22"/>
  <c r="O149" i="22"/>
  <c r="N146" i="22"/>
  <c r="O146" i="22"/>
  <c r="P146" i="22"/>
  <c r="Q146" i="22"/>
  <c r="S146" i="22" s="1"/>
  <c r="O143" i="22"/>
  <c r="P143" i="22"/>
  <c r="Q143" i="22"/>
  <c r="S143" i="22" s="1"/>
  <c r="N143" i="22"/>
  <c r="N127" i="22"/>
  <c r="O127" i="22"/>
  <c r="P127" i="22"/>
  <c r="Q127" i="22"/>
  <c r="S127" i="22" s="1"/>
  <c r="Q121" i="22"/>
  <c r="S121" i="22" s="1"/>
  <c r="N121" i="22"/>
  <c r="O121" i="22"/>
  <c r="P121" i="22"/>
  <c r="Q119" i="22"/>
  <c r="S119" i="22" s="1"/>
  <c r="N119" i="22"/>
  <c r="O119" i="22"/>
  <c r="P119" i="22"/>
  <c r="Q118" i="22"/>
  <c r="S118" i="22" s="1"/>
  <c r="N118" i="22"/>
  <c r="O118" i="22"/>
  <c r="P118" i="22"/>
  <c r="P111" i="22"/>
  <c r="Q111" i="22"/>
  <c r="S111" i="22" s="1"/>
  <c r="N111" i="22"/>
  <c r="O111" i="22"/>
  <c r="P109" i="22"/>
  <c r="Q109" i="22"/>
  <c r="S109" i="22" s="1"/>
  <c r="N109" i="22"/>
  <c r="O109" i="22"/>
  <c r="P106" i="22"/>
  <c r="Q106" i="22"/>
  <c r="S106" i="22" s="1"/>
  <c r="N106" i="22"/>
  <c r="O106" i="22"/>
  <c r="Q83" i="22"/>
  <c r="S83" i="22" s="1"/>
  <c r="N83" i="22"/>
  <c r="O83" i="22"/>
  <c r="N60" i="22"/>
  <c r="O60" i="22"/>
  <c r="P60" i="22"/>
  <c r="Q60" i="22"/>
  <c r="S60" i="22" s="1"/>
  <c r="N58" i="22"/>
  <c r="O58" i="22"/>
  <c r="P58" i="22"/>
  <c r="Q58" i="22"/>
  <c r="S58" i="22" s="1"/>
  <c r="Q53" i="22"/>
  <c r="S53" i="22" s="1"/>
  <c r="N53" i="22"/>
  <c r="P43" i="22"/>
  <c r="Q43" i="22"/>
  <c r="S43" i="22" s="1"/>
  <c r="Q39" i="22"/>
  <c r="S39" i="22" s="1"/>
  <c r="N39" i="22"/>
  <c r="N36" i="22"/>
  <c r="O36" i="22"/>
  <c r="P27" i="22"/>
  <c r="Q27" i="22"/>
  <c r="S27" i="22" s="1"/>
  <c r="P14" i="22"/>
  <c r="Q14" i="22"/>
  <c r="S14" i="22" s="1"/>
  <c r="O14" i="22"/>
  <c r="O43" i="22"/>
  <c r="P38" i="22"/>
  <c r="N33" i="22"/>
  <c r="O27" i="22"/>
  <c r="P66" i="22"/>
  <c r="P83" i="22"/>
  <c r="P107" i="22"/>
  <c r="Q107" i="22"/>
  <c r="S107" i="22" s="1"/>
  <c r="N107" i="22"/>
  <c r="O107" i="22"/>
  <c r="P104" i="22"/>
  <c r="Q104" i="22"/>
  <c r="S104" i="22" s="1"/>
  <c r="N104" i="22"/>
  <c r="O104" i="22"/>
  <c r="Q102" i="22"/>
  <c r="S102" i="22" s="1"/>
  <c r="N102" i="22"/>
  <c r="O102" i="22"/>
  <c r="P102" i="22"/>
  <c r="O95" i="22"/>
  <c r="P95" i="22"/>
  <c r="Q95" i="22"/>
  <c r="S95" i="22" s="1"/>
  <c r="N95" i="22"/>
  <c r="P90" i="22"/>
  <c r="Q90" i="22"/>
  <c r="S90" i="22" s="1"/>
  <c r="N90" i="22"/>
  <c r="O90" i="22"/>
  <c r="P89" i="22"/>
  <c r="Q89" i="22"/>
  <c r="S89" i="22" s="1"/>
  <c r="N89" i="22"/>
  <c r="N85" i="22"/>
  <c r="O85" i="22"/>
  <c r="Q82" i="22"/>
  <c r="S82" i="22" s="1"/>
  <c r="N82" i="22"/>
  <c r="O82" i="22"/>
  <c r="Q79" i="22"/>
  <c r="S79" i="22" s="1"/>
  <c r="N79" i="22"/>
  <c r="O79" i="22"/>
  <c r="Q68" i="22"/>
  <c r="S68" i="22" s="1"/>
  <c r="N68" i="22"/>
  <c r="O68" i="22"/>
  <c r="Q67" i="22"/>
  <c r="S67" i="22" s="1"/>
  <c r="N67" i="22"/>
  <c r="O67" i="22"/>
  <c r="N57" i="22"/>
  <c r="O57" i="22"/>
  <c r="Q52" i="22"/>
  <c r="S52" i="22" s="1"/>
  <c r="N52" i="22"/>
  <c r="Q51" i="22"/>
  <c r="S51" i="22" s="1"/>
  <c r="N51" i="22"/>
  <c r="Q23" i="22"/>
  <c r="S23" i="22" s="1"/>
  <c r="N23" i="22"/>
  <c r="P21" i="22"/>
  <c r="P19" i="22"/>
  <c r="P18" i="22"/>
  <c r="P47" i="22"/>
  <c r="P46" i="22"/>
  <c r="P45" i="22"/>
  <c r="N40" i="22"/>
  <c r="P34" i="22"/>
  <c r="P32" i="22"/>
  <c r="P23" i="22"/>
  <c r="P52" i="22"/>
  <c r="O89" i="22"/>
  <c r="P139" i="22"/>
  <c r="Q139" i="22"/>
  <c r="S139" i="22" s="1"/>
  <c r="N139" i="22"/>
  <c r="P131" i="22"/>
  <c r="Q131" i="22"/>
  <c r="S131" i="22" s="1"/>
  <c r="N131" i="22"/>
  <c r="O131" i="22"/>
  <c r="P124" i="22"/>
  <c r="Q124" i="22"/>
  <c r="S124" i="22" s="1"/>
  <c r="N124" i="22"/>
  <c r="O124" i="22"/>
  <c r="N116" i="22"/>
  <c r="O116" i="22"/>
  <c r="P116" i="22"/>
  <c r="Q116" i="22"/>
  <c r="S116" i="22" s="1"/>
  <c r="O114" i="22"/>
  <c r="P114" i="22"/>
  <c r="Q114" i="22"/>
  <c r="S114" i="22" s="1"/>
  <c r="N114" i="22"/>
  <c r="P110" i="22"/>
  <c r="Q110" i="22"/>
  <c r="S110" i="22" s="1"/>
  <c r="N110" i="22"/>
  <c r="P105" i="22"/>
  <c r="Q105" i="22"/>
  <c r="S105" i="22" s="1"/>
  <c r="N105" i="22"/>
  <c r="O105" i="22"/>
  <c r="P88" i="22"/>
  <c r="Q88" i="22"/>
  <c r="S88" i="22" s="1"/>
  <c r="N88" i="22"/>
  <c r="O88" i="22"/>
  <c r="N86" i="22"/>
  <c r="O86" i="22"/>
  <c r="N84" i="22"/>
  <c r="O84" i="22"/>
  <c r="Q77" i="22"/>
  <c r="S77" i="22" s="1"/>
  <c r="N77" i="22"/>
  <c r="O77" i="22"/>
  <c r="Q76" i="22"/>
  <c r="S76" i="22" s="1"/>
  <c r="N76" i="22"/>
  <c r="O76" i="22"/>
  <c r="O73" i="22"/>
  <c r="P73" i="22"/>
  <c r="Q73" i="22"/>
  <c r="S73" i="22" s="1"/>
  <c r="O72" i="22"/>
  <c r="P72" i="22"/>
  <c r="Q72" i="22"/>
  <c r="S72" i="22" s="1"/>
  <c r="Q65" i="22"/>
  <c r="S65" i="22" s="1"/>
  <c r="N65" i="22"/>
  <c r="N62" i="22"/>
  <c r="O62" i="22"/>
  <c r="N61" i="22"/>
  <c r="O61" i="22"/>
  <c r="Q24" i="22"/>
  <c r="S24" i="22" s="1"/>
  <c r="N24" i="22"/>
  <c r="O32" i="22"/>
  <c r="O23" i="22"/>
  <c r="O65" i="22"/>
  <c r="P62" i="22"/>
  <c r="O52" i="22"/>
  <c r="P86" i="22"/>
  <c r="P84" i="22"/>
  <c r="P76" i="22"/>
  <c r="O49" i="17"/>
  <c r="C52" i="21" s="1"/>
  <c r="D52" i="21" s="1"/>
  <c r="S96" i="17"/>
  <c r="H99" i="21" s="1"/>
  <c r="S88" i="17"/>
  <c r="H91" i="21" s="1"/>
  <c r="S51" i="17"/>
  <c r="H54" i="21" s="1"/>
  <c r="S40" i="17"/>
  <c r="H43" i="21" s="1"/>
  <c r="O182" i="17"/>
  <c r="C185" i="21" s="1"/>
  <c r="D185" i="21" s="1"/>
  <c r="E185" i="21" s="1"/>
  <c r="O134" i="17"/>
  <c r="C137" i="21" s="1"/>
  <c r="D137" i="21" s="1"/>
  <c r="E137" i="21" s="1"/>
  <c r="F137" i="21" s="1"/>
  <c r="O126" i="17"/>
  <c r="O118" i="17"/>
  <c r="C121" i="21" s="1"/>
  <c r="D121" i="21" s="1"/>
  <c r="O102" i="17"/>
  <c r="C105" i="21" s="1"/>
  <c r="D105" i="21" s="1"/>
  <c r="E105" i="21" s="1"/>
  <c r="O94" i="17"/>
  <c r="C97" i="21" s="1"/>
  <c r="D97" i="21" s="1"/>
  <c r="O86" i="17"/>
  <c r="C89" i="21" s="1"/>
  <c r="D89" i="21" s="1"/>
  <c r="E89" i="21" s="1"/>
  <c r="O62" i="17"/>
  <c r="C65" i="21" s="1"/>
  <c r="D65" i="21" s="1"/>
  <c r="O33" i="17"/>
  <c r="C36" i="21" s="1"/>
  <c r="D36" i="21" s="1"/>
  <c r="O17" i="17"/>
  <c r="C20" i="21" s="1"/>
  <c r="D20" i="21" s="1"/>
  <c r="E20" i="21" s="1"/>
  <c r="F20" i="21" s="1"/>
  <c r="O57" i="17"/>
  <c r="C60" i="21" s="1"/>
  <c r="D60" i="21" s="1"/>
  <c r="O53" i="17"/>
  <c r="C56" i="21" s="1"/>
  <c r="D56" i="21" s="1"/>
  <c r="E56" i="21" s="1"/>
  <c r="O45" i="17"/>
  <c r="C48" i="21" s="1"/>
  <c r="D48" i="21" s="1"/>
  <c r="O41" i="17"/>
  <c r="C44" i="21" s="1"/>
  <c r="D44" i="21" s="1"/>
  <c r="O37" i="17"/>
  <c r="C40" i="21" s="1"/>
  <c r="D40" i="21" s="1"/>
  <c r="O25" i="17"/>
  <c r="C28" i="21" s="1"/>
  <c r="D28" i="21" s="1"/>
  <c r="O21" i="17"/>
  <c r="C24" i="21" s="1"/>
  <c r="D24" i="21" s="1"/>
  <c r="O9" i="17"/>
  <c r="C12" i="21" s="1"/>
  <c r="D12" i="21" s="1"/>
  <c r="O29" i="17"/>
  <c r="C32" i="21" s="1"/>
  <c r="D32" i="21" s="1"/>
  <c r="O13" i="17"/>
  <c r="C16" i="21" s="1"/>
  <c r="D16" i="21" s="1"/>
  <c r="I16" i="21" s="1"/>
  <c r="S179" i="17"/>
  <c r="H182" i="21" s="1"/>
  <c r="S225" i="17"/>
  <c r="H228" i="21" s="1"/>
  <c r="O228" i="17"/>
  <c r="C231" i="21" s="1"/>
  <c r="D231" i="21" s="1"/>
  <c r="O226" i="17"/>
  <c r="C229" i="21" s="1"/>
  <c r="D229" i="21" s="1"/>
  <c r="O220" i="17"/>
  <c r="C223" i="21" s="1"/>
  <c r="D223" i="21" s="1"/>
  <c r="E223" i="21" s="1"/>
  <c r="O218" i="17"/>
  <c r="C221" i="21" s="1"/>
  <c r="D221" i="21" s="1"/>
  <c r="E221" i="21" s="1"/>
  <c r="O216" i="17"/>
  <c r="C219" i="21" s="1"/>
  <c r="D219" i="21" s="1"/>
  <c r="E219" i="21" s="1"/>
  <c r="O214" i="17"/>
  <c r="C217" i="21" s="1"/>
  <c r="D217" i="21" s="1"/>
  <c r="O212" i="17"/>
  <c r="C215" i="21" s="1"/>
  <c r="D215" i="21" s="1"/>
  <c r="E215" i="21" s="1"/>
  <c r="O210" i="17"/>
  <c r="C213" i="21" s="1"/>
  <c r="D213" i="21" s="1"/>
  <c r="O208" i="17"/>
  <c r="C211" i="21" s="1"/>
  <c r="D211" i="21" s="1"/>
  <c r="O206" i="17"/>
  <c r="C209" i="21" s="1"/>
  <c r="D209" i="21" s="1"/>
  <c r="E209" i="21" s="1"/>
  <c r="F209" i="21" s="1"/>
  <c r="G209" i="21" s="1"/>
  <c r="O204" i="17"/>
  <c r="C207" i="21" s="1"/>
  <c r="D207" i="21" s="1"/>
  <c r="E207" i="21" s="1"/>
  <c r="O202" i="17"/>
  <c r="C205" i="21" s="1"/>
  <c r="D205" i="21" s="1"/>
  <c r="E205" i="21" s="1"/>
  <c r="O200" i="17"/>
  <c r="C203" i="21" s="1"/>
  <c r="D203" i="21" s="1"/>
  <c r="E203" i="21" s="1"/>
  <c r="O198" i="17"/>
  <c r="C201" i="21" s="1"/>
  <c r="D201" i="21" s="1"/>
  <c r="E201" i="21" s="1"/>
  <c r="O196" i="17"/>
  <c r="C199" i="21" s="1"/>
  <c r="D199" i="21" s="1"/>
  <c r="E199" i="21" s="1"/>
  <c r="O194" i="17"/>
  <c r="C197" i="21" s="1"/>
  <c r="D197" i="21" s="1"/>
  <c r="E197" i="21" s="1"/>
  <c r="O192" i="17"/>
  <c r="C195" i="21" s="1"/>
  <c r="D195" i="21" s="1"/>
  <c r="E195" i="21" s="1"/>
  <c r="O190" i="17"/>
  <c r="C193" i="21" s="1"/>
  <c r="D193" i="21" s="1"/>
  <c r="O188" i="17"/>
  <c r="C191" i="21" s="1"/>
  <c r="D191" i="21" s="1"/>
  <c r="E191" i="21" s="1"/>
  <c r="O186" i="17"/>
  <c r="C189" i="21" s="1"/>
  <c r="D189" i="21" s="1"/>
  <c r="E189" i="21" s="1"/>
  <c r="O184" i="17"/>
  <c r="C187" i="21" s="1"/>
  <c r="D187" i="21" s="1"/>
  <c r="O180" i="17"/>
  <c r="C183" i="21" s="1"/>
  <c r="D183" i="21" s="1"/>
  <c r="O178" i="17"/>
  <c r="C181" i="21" s="1"/>
  <c r="O176" i="17"/>
  <c r="C179" i="21" s="1"/>
  <c r="D179" i="21" s="1"/>
  <c r="E179" i="21" s="1"/>
  <c r="O174" i="17"/>
  <c r="C177" i="21" s="1"/>
  <c r="D177" i="21" s="1"/>
  <c r="E177" i="21" s="1"/>
  <c r="O172" i="17"/>
  <c r="C175" i="21" s="1"/>
  <c r="D175" i="21" s="1"/>
  <c r="O170" i="17"/>
  <c r="C173" i="21" s="1"/>
  <c r="D173" i="21" s="1"/>
  <c r="E173" i="21" s="1"/>
  <c r="O168" i="17"/>
  <c r="C171" i="21" s="1"/>
  <c r="D171" i="21" s="1"/>
  <c r="E171" i="21" s="1"/>
  <c r="O166" i="17"/>
  <c r="C169" i="21" s="1"/>
  <c r="D169" i="21" s="1"/>
  <c r="O164" i="17"/>
  <c r="C167" i="21" s="1"/>
  <c r="D167" i="21" s="1"/>
  <c r="E167" i="21" s="1"/>
  <c r="O162" i="17"/>
  <c r="C165" i="21" s="1"/>
  <c r="D165" i="21" s="1"/>
  <c r="E165" i="21" s="1"/>
  <c r="O160" i="17"/>
  <c r="C163" i="21" s="1"/>
  <c r="D163" i="21" s="1"/>
  <c r="E163" i="21" s="1"/>
  <c r="O158" i="17"/>
  <c r="C161" i="21" s="1"/>
  <c r="D161" i="21" s="1"/>
  <c r="E161" i="21" s="1"/>
  <c r="O156" i="17"/>
  <c r="C159" i="21" s="1"/>
  <c r="D159" i="21" s="1"/>
  <c r="O154" i="17"/>
  <c r="C157" i="21" s="1"/>
  <c r="D157" i="21" s="1"/>
  <c r="E157" i="21" s="1"/>
  <c r="O152" i="17"/>
  <c r="C155" i="21" s="1"/>
  <c r="D155" i="21" s="1"/>
  <c r="E155" i="21" s="1"/>
  <c r="O150" i="17"/>
  <c r="C153" i="21" s="1"/>
  <c r="D153" i="21" s="1"/>
  <c r="E153" i="21" s="1"/>
  <c r="O148" i="17"/>
  <c r="C151" i="21" s="1"/>
  <c r="D151" i="21" s="1"/>
  <c r="E151" i="21" s="1"/>
  <c r="O146" i="17"/>
  <c r="C149" i="21" s="1"/>
  <c r="D149" i="21" s="1"/>
  <c r="O144" i="17"/>
  <c r="C147" i="21" s="1"/>
  <c r="D147" i="21" s="1"/>
  <c r="S208" i="17"/>
  <c r="H211" i="21" s="1"/>
  <c r="S191" i="17"/>
  <c r="H194" i="21" s="1"/>
  <c r="S184" i="17"/>
  <c r="H187" i="21" s="1"/>
  <c r="S119" i="17"/>
  <c r="H122" i="21" s="1"/>
  <c r="O232" i="17"/>
  <c r="C235" i="21" s="1"/>
  <c r="D235" i="21" s="1"/>
  <c r="O230" i="17"/>
  <c r="C233" i="21" s="1"/>
  <c r="D233" i="21" s="1"/>
  <c r="E233" i="21" s="1"/>
  <c r="O224" i="17"/>
  <c r="C227" i="21" s="1"/>
  <c r="D227" i="21" s="1"/>
  <c r="E227" i="21" s="1"/>
  <c r="O8" i="17"/>
  <c r="C11" i="21" s="1"/>
  <c r="D11" i="21" s="1"/>
  <c r="S97" i="17"/>
  <c r="H100" i="21" s="1"/>
  <c r="S93" i="17"/>
  <c r="H96" i="21" s="1"/>
  <c r="S219" i="17"/>
  <c r="H222" i="21" s="1"/>
  <c r="S214" i="17"/>
  <c r="H217" i="21" s="1"/>
  <c r="S207" i="17"/>
  <c r="H210" i="21" s="1"/>
  <c r="S189" i="17"/>
  <c r="H192" i="21" s="1"/>
  <c r="S171" i="17"/>
  <c r="H174" i="21" s="1"/>
  <c r="S146" i="17"/>
  <c r="H149" i="21" s="1"/>
  <c r="S131" i="17"/>
  <c r="H134" i="21" s="1"/>
  <c r="S111" i="17"/>
  <c r="H114" i="21" s="1"/>
  <c r="S99" i="17"/>
  <c r="H102" i="21" s="1"/>
  <c r="S95" i="17"/>
  <c r="H98" i="21" s="1"/>
  <c r="S94" i="17"/>
  <c r="H97" i="21" s="1"/>
  <c r="S83" i="17"/>
  <c r="H86" i="21" s="1"/>
  <c r="S65" i="17"/>
  <c r="H68" i="21" s="1"/>
  <c r="S45" i="17"/>
  <c r="H48" i="21" s="1"/>
  <c r="S25" i="17"/>
  <c r="H28" i="21" s="1"/>
  <c r="S226" i="17"/>
  <c r="H229" i="21" s="1"/>
  <c r="S203" i="17"/>
  <c r="H206" i="21" s="1"/>
  <c r="S153" i="17"/>
  <c r="H156" i="21" s="1"/>
  <c r="S139" i="17"/>
  <c r="H142" i="21" s="1"/>
  <c r="S130" i="17"/>
  <c r="H133" i="21" s="1"/>
  <c r="S125" i="17"/>
  <c r="H128" i="21" s="1"/>
  <c r="S122" i="17"/>
  <c r="H125" i="21" s="1"/>
  <c r="S113" i="17"/>
  <c r="H116" i="21" s="1"/>
  <c r="S71" i="17"/>
  <c r="H74" i="21" s="1"/>
  <c r="S59" i="17"/>
  <c r="H62" i="21" s="1"/>
  <c r="S33" i="17"/>
  <c r="H36" i="21" s="1"/>
  <c r="S9" i="17"/>
  <c r="H12" i="21" s="1"/>
  <c r="O142" i="17"/>
  <c r="C145" i="21" s="1"/>
  <c r="D145" i="21" s="1"/>
  <c r="O140" i="17"/>
  <c r="C143" i="21" s="1"/>
  <c r="D143" i="21" s="1"/>
  <c r="O138" i="17"/>
  <c r="C141" i="21" s="1"/>
  <c r="D141" i="21" s="1"/>
  <c r="O136" i="17"/>
  <c r="C139" i="21" s="1"/>
  <c r="D139" i="21" s="1"/>
  <c r="O132" i="17"/>
  <c r="C135" i="21" s="1"/>
  <c r="D135" i="21" s="1"/>
  <c r="O130" i="17"/>
  <c r="C133" i="21" s="1"/>
  <c r="D133" i="21" s="1"/>
  <c r="O128" i="17"/>
  <c r="C131" i="21" s="1"/>
  <c r="D131" i="21" s="1"/>
  <c r="O124" i="17"/>
  <c r="C127" i="21" s="1"/>
  <c r="D127" i="21" s="1"/>
  <c r="E127" i="21" s="1"/>
  <c r="O122" i="17"/>
  <c r="C125" i="21" s="1"/>
  <c r="D125" i="21" s="1"/>
  <c r="E125" i="21" s="1"/>
  <c r="O120" i="17"/>
  <c r="C123" i="21" s="1"/>
  <c r="D123" i="21" s="1"/>
  <c r="E123" i="21" s="1"/>
  <c r="O116" i="17"/>
  <c r="O114" i="17"/>
  <c r="C117" i="21" s="1"/>
  <c r="D117" i="21" s="1"/>
  <c r="O112" i="17"/>
  <c r="C115" i="21" s="1"/>
  <c r="D115" i="21" s="1"/>
  <c r="E115" i="21" s="1"/>
  <c r="O110" i="17"/>
  <c r="C113" i="21" s="1"/>
  <c r="D113" i="21" s="1"/>
  <c r="O108" i="17"/>
  <c r="C111" i="21" s="1"/>
  <c r="D111" i="21" s="1"/>
  <c r="O106" i="17"/>
  <c r="C109" i="21" s="1"/>
  <c r="D109" i="21" s="1"/>
  <c r="E109" i="21" s="1"/>
  <c r="O104" i="17"/>
  <c r="C107" i="21" s="1"/>
  <c r="D107" i="21" s="1"/>
  <c r="E107" i="21" s="1"/>
  <c r="O100" i="17"/>
  <c r="C103" i="21" s="1"/>
  <c r="D103" i="21" s="1"/>
  <c r="E103" i="21" s="1"/>
  <c r="O98" i="17"/>
  <c r="C101" i="21" s="1"/>
  <c r="D101" i="21" s="1"/>
  <c r="O96" i="17"/>
  <c r="C99" i="21" s="1"/>
  <c r="D99" i="21" s="1"/>
  <c r="O92" i="17"/>
  <c r="C95" i="21" s="1"/>
  <c r="D95" i="21" s="1"/>
  <c r="O90" i="17"/>
  <c r="C93" i="21" s="1"/>
  <c r="D93" i="21" s="1"/>
  <c r="O88" i="17"/>
  <c r="C91" i="21" s="1"/>
  <c r="D91" i="21" s="1"/>
  <c r="I91" i="21" s="1"/>
  <c r="O84" i="17"/>
  <c r="C87" i="21" s="1"/>
  <c r="D87" i="21" s="1"/>
  <c r="O82" i="17"/>
  <c r="C85" i="21" s="1"/>
  <c r="D85" i="21" s="1"/>
  <c r="O80" i="17"/>
  <c r="C83" i="21" s="1"/>
  <c r="D83" i="21" s="1"/>
  <c r="O78" i="17"/>
  <c r="C81" i="21" s="1"/>
  <c r="D81" i="21" s="1"/>
  <c r="O76" i="17"/>
  <c r="C79" i="21" s="1"/>
  <c r="D79" i="21" s="1"/>
  <c r="O74" i="17"/>
  <c r="C77" i="21" s="1"/>
  <c r="D77" i="21" s="1"/>
  <c r="O72" i="17"/>
  <c r="C75" i="21" s="1"/>
  <c r="D75" i="21" s="1"/>
  <c r="O68" i="17"/>
  <c r="C71" i="21" s="1"/>
  <c r="D71" i="21" s="1"/>
  <c r="E71" i="21" s="1"/>
  <c r="O66" i="17"/>
  <c r="C69" i="21" s="1"/>
  <c r="D69" i="21" s="1"/>
  <c r="E69" i="21" s="1"/>
  <c r="O64" i="17"/>
  <c r="C67" i="21" s="1"/>
  <c r="D67" i="21" s="1"/>
  <c r="O60" i="17"/>
  <c r="C63" i="21" s="1"/>
  <c r="D63" i="21" s="1"/>
  <c r="E63" i="21" s="1"/>
  <c r="O59" i="17"/>
  <c r="C62" i="21" s="1"/>
  <c r="D62" i="21" s="1"/>
  <c r="I62" i="21" s="1"/>
  <c r="O58" i="17"/>
  <c r="C61" i="21" s="1"/>
  <c r="D61" i="21" s="1"/>
  <c r="E61" i="21" s="1"/>
  <c r="O56" i="17"/>
  <c r="C59" i="21" s="1"/>
  <c r="D59" i="21" s="1"/>
  <c r="O55" i="17"/>
  <c r="C58" i="21" s="1"/>
  <c r="D58" i="21" s="1"/>
  <c r="E58" i="21" s="1"/>
  <c r="O54" i="17"/>
  <c r="C57" i="21" s="1"/>
  <c r="D57" i="21" s="1"/>
  <c r="O52" i="17"/>
  <c r="C55" i="21" s="1"/>
  <c r="D55" i="21" s="1"/>
  <c r="O51" i="17"/>
  <c r="C54" i="21" s="1"/>
  <c r="D54" i="21" s="1"/>
  <c r="O50" i="17"/>
  <c r="C53" i="21" s="1"/>
  <c r="D53" i="21" s="1"/>
  <c r="O48" i="17"/>
  <c r="C51" i="21" s="1"/>
  <c r="D51" i="21" s="1"/>
  <c r="O47" i="17"/>
  <c r="C50" i="21" s="1"/>
  <c r="D50" i="21" s="1"/>
  <c r="O46" i="17"/>
  <c r="C49" i="21" s="1"/>
  <c r="D49" i="21" s="1"/>
  <c r="O44" i="17"/>
  <c r="C47" i="21" s="1"/>
  <c r="D47" i="21" s="1"/>
  <c r="O43" i="17"/>
  <c r="C46" i="21" s="1"/>
  <c r="D46" i="21" s="1"/>
  <c r="O42" i="17"/>
  <c r="C45" i="21" s="1"/>
  <c r="D45" i="21" s="1"/>
  <c r="O40" i="17"/>
  <c r="C43" i="21" s="1"/>
  <c r="D43" i="21" s="1"/>
  <c r="O39" i="17"/>
  <c r="C42" i="21" s="1"/>
  <c r="D42" i="21" s="1"/>
  <c r="O38" i="17"/>
  <c r="C41" i="21" s="1"/>
  <c r="D41" i="21" s="1"/>
  <c r="O36" i="17"/>
  <c r="C39" i="21" s="1"/>
  <c r="D39" i="21" s="1"/>
  <c r="O35" i="17"/>
  <c r="C38" i="21" s="1"/>
  <c r="D38" i="21" s="1"/>
  <c r="O34" i="17"/>
  <c r="C37" i="21" s="1"/>
  <c r="D37" i="21" s="1"/>
  <c r="O32" i="17"/>
  <c r="C35" i="21" s="1"/>
  <c r="D35" i="21" s="1"/>
  <c r="O31" i="17"/>
  <c r="C34" i="21" s="1"/>
  <c r="D34" i="21" s="1"/>
  <c r="O30" i="17"/>
  <c r="C33" i="21" s="1"/>
  <c r="D33" i="21" s="1"/>
  <c r="O28" i="17"/>
  <c r="C31" i="21" s="1"/>
  <c r="D31" i="21" s="1"/>
  <c r="O27" i="17"/>
  <c r="C30" i="21" s="1"/>
  <c r="D30" i="21" s="1"/>
  <c r="O26" i="17"/>
  <c r="C29" i="21" s="1"/>
  <c r="D29" i="21" s="1"/>
  <c r="O24" i="17"/>
  <c r="C27" i="21" s="1"/>
  <c r="D27" i="21" s="1"/>
  <c r="O23" i="17"/>
  <c r="C26" i="21" s="1"/>
  <c r="D26" i="21" s="1"/>
  <c r="O22" i="17"/>
  <c r="C25" i="21" s="1"/>
  <c r="D25" i="21" s="1"/>
  <c r="O20" i="17"/>
  <c r="C23" i="21" s="1"/>
  <c r="D23" i="21" s="1"/>
  <c r="O19" i="17"/>
  <c r="C22" i="21" s="1"/>
  <c r="D22" i="21" s="1"/>
  <c r="E22" i="21" s="1"/>
  <c r="F22" i="21" s="1"/>
  <c r="O18" i="17"/>
  <c r="C21" i="21" s="1"/>
  <c r="D21" i="21" s="1"/>
  <c r="I21" i="21" s="1"/>
  <c r="O16" i="17"/>
  <c r="C19" i="21" s="1"/>
  <c r="D19" i="21" s="1"/>
  <c r="O15" i="17"/>
  <c r="C18" i="21" s="1"/>
  <c r="D18" i="21" s="1"/>
  <c r="O14" i="17"/>
  <c r="C17" i="21" s="1"/>
  <c r="D17" i="21" s="1"/>
  <c r="O12" i="17"/>
  <c r="C15" i="21" s="1"/>
  <c r="D15" i="21" s="1"/>
  <c r="O11" i="17"/>
  <c r="C14" i="21" s="1"/>
  <c r="D14" i="21" s="1"/>
  <c r="O10" i="17"/>
  <c r="C13" i="21" s="1"/>
  <c r="D13" i="21" s="1"/>
  <c r="S195" i="17"/>
  <c r="H198" i="21" s="1"/>
  <c r="S129" i="17"/>
  <c r="H132" i="21" s="1"/>
  <c r="S121" i="17"/>
  <c r="H124" i="21" s="1"/>
  <c r="S31" i="17"/>
  <c r="H34" i="21" s="1"/>
  <c r="S8" i="17"/>
  <c r="H11" i="21" s="1"/>
  <c r="S221" i="17"/>
  <c r="H224" i="21" s="1"/>
  <c r="S175" i="17"/>
  <c r="H178" i="21" s="1"/>
  <c r="S168" i="17"/>
  <c r="H171" i="21" s="1"/>
  <c r="I171" i="21" s="1"/>
  <c r="S161" i="17"/>
  <c r="H164" i="21" s="1"/>
  <c r="S143" i="17"/>
  <c r="H146" i="21" s="1"/>
  <c r="S133" i="17"/>
  <c r="H136" i="21" s="1"/>
  <c r="S126" i="17"/>
  <c r="S67" i="17"/>
  <c r="H70" i="21" s="1"/>
  <c r="S26" i="17"/>
  <c r="H29" i="21" s="1"/>
  <c r="S24" i="17"/>
  <c r="H27" i="21" s="1"/>
  <c r="O231" i="17"/>
  <c r="C234" i="21" s="1"/>
  <c r="D234" i="21" s="1"/>
  <c r="E234" i="21" s="1"/>
  <c r="O229" i="17"/>
  <c r="C232" i="21" s="1"/>
  <c r="D232" i="21" s="1"/>
  <c r="O227" i="17"/>
  <c r="C230" i="21" s="1"/>
  <c r="D230" i="21" s="1"/>
  <c r="E230" i="21" s="1"/>
  <c r="O225" i="17"/>
  <c r="C228" i="21" s="1"/>
  <c r="D228" i="21" s="1"/>
  <c r="O223" i="17"/>
  <c r="C226" i="21" s="1"/>
  <c r="D226" i="21" s="1"/>
  <c r="O221" i="17"/>
  <c r="C224" i="21" s="1"/>
  <c r="D224" i="21" s="1"/>
  <c r="O219" i="17"/>
  <c r="C222" i="21" s="1"/>
  <c r="D222" i="21" s="1"/>
  <c r="O217" i="17"/>
  <c r="C220" i="21" s="1"/>
  <c r="D220" i="21" s="1"/>
  <c r="O215" i="17"/>
  <c r="C218" i="21" s="1"/>
  <c r="D218" i="21" s="1"/>
  <c r="E218" i="21" s="1"/>
  <c r="O213" i="17"/>
  <c r="C216" i="21" s="1"/>
  <c r="D216" i="21" s="1"/>
  <c r="E216" i="21" s="1"/>
  <c r="O211" i="17"/>
  <c r="C214" i="21" s="1"/>
  <c r="D214" i="21" s="1"/>
  <c r="E214" i="21" s="1"/>
  <c r="O209" i="17"/>
  <c r="C212" i="21" s="1"/>
  <c r="D212" i="21" s="1"/>
  <c r="O207" i="17"/>
  <c r="C210" i="21" s="1"/>
  <c r="D210" i="21" s="1"/>
  <c r="O205" i="17"/>
  <c r="C208" i="21" s="1"/>
  <c r="D208" i="21" s="1"/>
  <c r="E208" i="21" s="1"/>
  <c r="O203" i="17"/>
  <c r="C206" i="21" s="1"/>
  <c r="D206" i="21" s="1"/>
  <c r="O201" i="17"/>
  <c r="C204" i="21" s="1"/>
  <c r="D204" i="21" s="1"/>
  <c r="E204" i="21" s="1"/>
  <c r="O199" i="17"/>
  <c r="C202" i="21" s="1"/>
  <c r="D202" i="21" s="1"/>
  <c r="O197" i="17"/>
  <c r="C200" i="21" s="1"/>
  <c r="D200" i="21" s="1"/>
  <c r="O195" i="17"/>
  <c r="C198" i="21" s="1"/>
  <c r="D198" i="21" s="1"/>
  <c r="O193" i="17"/>
  <c r="C196" i="21" s="1"/>
  <c r="D196" i="21" s="1"/>
  <c r="O191" i="17"/>
  <c r="C194" i="21" s="1"/>
  <c r="D194" i="21" s="1"/>
  <c r="I194" i="21" s="1"/>
  <c r="O189" i="17"/>
  <c r="C192" i="21" s="1"/>
  <c r="D192" i="21" s="1"/>
  <c r="O187" i="17"/>
  <c r="C190" i="21" s="1"/>
  <c r="D190" i="21" s="1"/>
  <c r="O185" i="17"/>
  <c r="C188" i="21" s="1"/>
  <c r="D188" i="21" s="1"/>
  <c r="O183" i="17"/>
  <c r="C186" i="21" s="1"/>
  <c r="D186" i="21" s="1"/>
  <c r="O181" i="17"/>
  <c r="C184" i="21" s="1"/>
  <c r="D184" i="21" s="1"/>
  <c r="I184" i="21" s="1"/>
  <c r="O179" i="17"/>
  <c r="C182" i="21" s="1"/>
  <c r="D182" i="21" s="1"/>
  <c r="I182" i="21" s="1"/>
  <c r="O177" i="17"/>
  <c r="C180" i="21" s="1"/>
  <c r="D180" i="21" s="1"/>
  <c r="E180" i="21" s="1"/>
  <c r="O175" i="17"/>
  <c r="C178" i="21" s="1"/>
  <c r="D178" i="21" s="1"/>
  <c r="O173" i="17"/>
  <c r="C176" i="21" s="1"/>
  <c r="D176" i="21" s="1"/>
  <c r="E176" i="21" s="1"/>
  <c r="O171" i="17"/>
  <c r="C174" i="21" s="1"/>
  <c r="D174" i="21" s="1"/>
  <c r="I174" i="21" s="1"/>
  <c r="O169" i="17"/>
  <c r="C172" i="21" s="1"/>
  <c r="D172" i="21" s="1"/>
  <c r="E172" i="21" s="1"/>
  <c r="O167" i="17"/>
  <c r="C170" i="21" s="1"/>
  <c r="D170" i="21" s="1"/>
  <c r="E170" i="21" s="1"/>
  <c r="O165" i="17"/>
  <c r="C168" i="21" s="1"/>
  <c r="D168" i="21" s="1"/>
  <c r="E168" i="21" s="1"/>
  <c r="O163" i="17"/>
  <c r="C166" i="21" s="1"/>
  <c r="D166" i="21" s="1"/>
  <c r="E166" i="21" s="1"/>
  <c r="O161" i="17"/>
  <c r="C164" i="21" s="1"/>
  <c r="D164" i="21" s="1"/>
  <c r="I164" i="21" s="1"/>
  <c r="O159" i="17"/>
  <c r="C162" i="21" s="1"/>
  <c r="D162" i="21" s="1"/>
  <c r="E162" i="21" s="1"/>
  <c r="O157" i="17"/>
  <c r="C160" i="21" s="1"/>
  <c r="D160" i="21" s="1"/>
  <c r="E160" i="21" s="1"/>
  <c r="O155" i="17"/>
  <c r="C158" i="21" s="1"/>
  <c r="D158" i="21" s="1"/>
  <c r="O153" i="17"/>
  <c r="C156" i="21" s="1"/>
  <c r="D156" i="21" s="1"/>
  <c r="I156" i="21" s="1"/>
  <c r="O151" i="17"/>
  <c r="C154" i="21" s="1"/>
  <c r="D154" i="21" s="1"/>
  <c r="E154" i="21" s="1"/>
  <c r="O149" i="17"/>
  <c r="C152" i="21" s="1"/>
  <c r="D152" i="21" s="1"/>
  <c r="E152" i="21" s="1"/>
  <c r="O147" i="17"/>
  <c r="C150" i="21" s="1"/>
  <c r="D150" i="21" s="1"/>
  <c r="E150" i="21" s="1"/>
  <c r="O145" i="17"/>
  <c r="C148" i="21" s="1"/>
  <c r="D148" i="21" s="1"/>
  <c r="O143" i="17"/>
  <c r="C146" i="21" s="1"/>
  <c r="D146" i="21" s="1"/>
  <c r="O141" i="17"/>
  <c r="C144" i="21" s="1"/>
  <c r="D144" i="21" s="1"/>
  <c r="O139" i="17"/>
  <c r="C142" i="21" s="1"/>
  <c r="D142" i="21" s="1"/>
  <c r="I142" i="21" s="1"/>
  <c r="O137" i="17"/>
  <c r="C140" i="21" s="1"/>
  <c r="D140" i="21" s="1"/>
  <c r="E140" i="21" s="1"/>
  <c r="F140" i="21" s="1"/>
  <c r="O135" i="17"/>
  <c r="C138" i="21" s="1"/>
  <c r="D138" i="21" s="1"/>
  <c r="O133" i="17"/>
  <c r="C136" i="21" s="1"/>
  <c r="D136" i="21" s="1"/>
  <c r="O131" i="17"/>
  <c r="C134" i="21" s="1"/>
  <c r="D134" i="21" s="1"/>
  <c r="I134" i="21" s="1"/>
  <c r="O129" i="17"/>
  <c r="C132" i="21" s="1"/>
  <c r="D132" i="21" s="1"/>
  <c r="I132" i="21" s="1"/>
  <c r="O127" i="17"/>
  <c r="C130" i="21" s="1"/>
  <c r="D130" i="21" s="1"/>
  <c r="O125" i="17"/>
  <c r="C128" i="21" s="1"/>
  <c r="D128" i="21" s="1"/>
  <c r="O123" i="17"/>
  <c r="C126" i="21" s="1"/>
  <c r="O121" i="17"/>
  <c r="C124" i="21" s="1"/>
  <c r="D124" i="21" s="1"/>
  <c r="I124" i="21" s="1"/>
  <c r="O119" i="17"/>
  <c r="C122" i="21" s="1"/>
  <c r="D122" i="21" s="1"/>
  <c r="O117" i="17"/>
  <c r="C120" i="21" s="1"/>
  <c r="D120" i="21" s="1"/>
  <c r="E120" i="21" s="1"/>
  <c r="O115" i="17"/>
  <c r="C118" i="21" s="1"/>
  <c r="D118" i="21" s="1"/>
  <c r="E118" i="21" s="1"/>
  <c r="O113" i="17"/>
  <c r="C116" i="21" s="1"/>
  <c r="D116" i="21" s="1"/>
  <c r="I116" i="21" s="1"/>
  <c r="O111" i="17"/>
  <c r="C114" i="21" s="1"/>
  <c r="D114" i="21" s="1"/>
  <c r="I114" i="21" s="1"/>
  <c r="O109" i="17"/>
  <c r="C112" i="21" s="1"/>
  <c r="D112" i="21" s="1"/>
  <c r="E112" i="21" s="1"/>
  <c r="O107" i="17"/>
  <c r="C110" i="21" s="1"/>
  <c r="D110" i="21" s="1"/>
  <c r="E110" i="21" s="1"/>
  <c r="O105" i="17"/>
  <c r="C108" i="21" s="1"/>
  <c r="D108" i="21" s="1"/>
  <c r="O103" i="17"/>
  <c r="C106" i="21" s="1"/>
  <c r="D106" i="21" s="1"/>
  <c r="E106" i="21" s="1"/>
  <c r="O101" i="17"/>
  <c r="C104" i="21" s="1"/>
  <c r="O99" i="17"/>
  <c r="C102" i="21" s="1"/>
  <c r="D102" i="21" s="1"/>
  <c r="I102" i="21" s="1"/>
  <c r="O97" i="17"/>
  <c r="C100" i="21" s="1"/>
  <c r="D100" i="21" s="1"/>
  <c r="I100" i="21" s="1"/>
  <c r="O95" i="17"/>
  <c r="C98" i="21" s="1"/>
  <c r="D98" i="21" s="1"/>
  <c r="O93" i="17"/>
  <c r="C96" i="21" s="1"/>
  <c r="D96" i="21" s="1"/>
  <c r="I96" i="21" s="1"/>
  <c r="O91" i="17"/>
  <c r="C94" i="21" s="1"/>
  <c r="D94" i="21" s="1"/>
  <c r="E94" i="21" s="1"/>
  <c r="O89" i="17"/>
  <c r="C92" i="21" s="1"/>
  <c r="D92" i="21" s="1"/>
  <c r="E92" i="21" s="1"/>
  <c r="O87" i="17"/>
  <c r="O85" i="17"/>
  <c r="C88" i="21" s="1"/>
  <c r="D88" i="21" s="1"/>
  <c r="O83" i="17"/>
  <c r="C86" i="21" s="1"/>
  <c r="D86" i="21" s="1"/>
  <c r="I86" i="21" s="1"/>
  <c r="O81" i="17"/>
  <c r="C84" i="21" s="1"/>
  <c r="O79" i="17"/>
  <c r="C82" i="21" s="1"/>
  <c r="D82" i="21" s="1"/>
  <c r="E82" i="21" s="1"/>
  <c r="F82" i="21" s="1"/>
  <c r="O77" i="17"/>
  <c r="C80" i="21" s="1"/>
  <c r="D80" i="21" s="1"/>
  <c r="E80" i="21" s="1"/>
  <c r="O75" i="17"/>
  <c r="C78" i="21" s="1"/>
  <c r="D78" i="21" s="1"/>
  <c r="E78" i="21" s="1"/>
  <c r="O73" i="17"/>
  <c r="C76" i="21" s="1"/>
  <c r="O71" i="17"/>
  <c r="C74" i="21" s="1"/>
  <c r="D74" i="21" s="1"/>
  <c r="I74" i="21" s="1"/>
  <c r="O69" i="17"/>
  <c r="C72" i="21" s="1"/>
  <c r="O67" i="17"/>
  <c r="C70" i="21" s="1"/>
  <c r="D70" i="21" s="1"/>
  <c r="O65" i="17"/>
  <c r="C68" i="21" s="1"/>
  <c r="D68" i="21" s="1"/>
  <c r="I68" i="21" s="1"/>
  <c r="O63" i="17"/>
  <c r="C66" i="21" s="1"/>
  <c r="D66" i="21" s="1"/>
  <c r="E66" i="21" s="1"/>
  <c r="O61" i="17"/>
  <c r="C64" i="21" s="1"/>
  <c r="D64" i="21" s="1"/>
  <c r="E64" i="21" s="1"/>
  <c r="S228" i="17"/>
  <c r="H231" i="21" s="1"/>
  <c r="S210" i="17"/>
  <c r="H213" i="21" s="1"/>
  <c r="S186" i="17"/>
  <c r="H189" i="21" s="1"/>
  <c r="I189" i="21" s="1"/>
  <c r="S180" i="17"/>
  <c r="H183" i="21" s="1"/>
  <c r="S178" i="17"/>
  <c r="H181" i="21" s="1"/>
  <c r="S166" i="17"/>
  <c r="H169" i="21" s="1"/>
  <c r="S140" i="17"/>
  <c r="H143" i="21" s="1"/>
  <c r="S70" i="17"/>
  <c r="H73" i="21" s="1"/>
  <c r="I73" i="21" s="1"/>
  <c r="S22" i="17"/>
  <c r="H25" i="21" s="1"/>
  <c r="S190" i="17"/>
  <c r="H193" i="21" s="1"/>
  <c r="S144" i="17"/>
  <c r="H147" i="21" s="1"/>
  <c r="S136" i="17"/>
  <c r="H139" i="21" s="1"/>
  <c r="S108" i="17"/>
  <c r="H111" i="21" s="1"/>
  <c r="S52" i="17"/>
  <c r="H55" i="21" s="1"/>
  <c r="S50" i="17"/>
  <c r="H53" i="21" s="1"/>
  <c r="S44" i="17"/>
  <c r="H47" i="21" s="1"/>
  <c r="S38" i="17"/>
  <c r="H41" i="21" s="1"/>
  <c r="L210" i="20"/>
  <c r="N210" i="20" s="1"/>
  <c r="N191" i="20"/>
  <c r="K168" i="20"/>
  <c r="L168" i="20" s="1"/>
  <c r="N168" i="20" s="1"/>
  <c r="N128" i="20"/>
  <c r="N24" i="20"/>
  <c r="T208" i="23"/>
  <c r="U208" i="23"/>
  <c r="S208" i="23"/>
  <c r="Y146" i="15"/>
  <c r="C150" i="23" s="1"/>
  <c r="D150" i="23" s="1"/>
  <c r="E150" i="23" s="1"/>
  <c r="F150" i="23" s="1"/>
  <c r="G150" i="23" s="1"/>
  <c r="Y150" i="15"/>
  <c r="C154" i="23" s="1"/>
  <c r="D154" i="23" s="1"/>
  <c r="E154" i="23" s="1"/>
  <c r="F154" i="23" s="1"/>
  <c r="G154" i="23" s="1"/>
  <c r="AG153" i="15"/>
  <c r="M157" i="23" s="1"/>
  <c r="Y168" i="15"/>
  <c r="C172" i="23" s="1"/>
  <c r="D172" i="23" s="1"/>
  <c r="E172" i="23" s="1"/>
  <c r="F172" i="23" s="1"/>
  <c r="G172" i="23" s="1"/>
  <c r="AG175" i="15"/>
  <c r="M179" i="23" s="1"/>
  <c r="Y184" i="15"/>
  <c r="C188" i="23" s="1"/>
  <c r="D188" i="23" s="1"/>
  <c r="E188" i="23" s="1"/>
  <c r="F188" i="23" s="1"/>
  <c r="G188" i="23" s="1"/>
  <c r="AC85" i="15"/>
  <c r="H89" i="23" s="1"/>
  <c r="I89" i="23" s="1"/>
  <c r="J89" i="23" s="1"/>
  <c r="K89" i="23" s="1"/>
  <c r="L89" i="23" s="1"/>
  <c r="AC81" i="15"/>
  <c r="H85" i="23" s="1"/>
  <c r="I85" i="23" s="1"/>
  <c r="J85" i="23" s="1"/>
  <c r="K85" i="23" s="1"/>
  <c r="L85" i="23" s="1"/>
  <c r="AC77" i="15"/>
  <c r="H81" i="23" s="1"/>
  <c r="I81" i="23" s="1"/>
  <c r="J81" i="23" s="1"/>
  <c r="K81" i="23" s="1"/>
  <c r="L81" i="23" s="1"/>
  <c r="AC73" i="15"/>
  <c r="H77" i="23" s="1"/>
  <c r="I77" i="23" s="1"/>
  <c r="J77" i="23" s="1"/>
  <c r="K77" i="23" s="1"/>
  <c r="L77" i="23" s="1"/>
  <c r="AC69" i="15"/>
  <c r="H73" i="23" s="1"/>
  <c r="I73" i="23" s="1"/>
  <c r="J73" i="23" s="1"/>
  <c r="K73" i="23" s="1"/>
  <c r="L73" i="23" s="1"/>
  <c r="AC65" i="15"/>
  <c r="H69" i="23" s="1"/>
  <c r="I69" i="23" s="1"/>
  <c r="AC61" i="15"/>
  <c r="H65" i="23" s="1"/>
  <c r="I65" i="23" s="1"/>
  <c r="J65" i="23" s="1"/>
  <c r="K65" i="23" s="1"/>
  <c r="L65" i="23" s="1"/>
  <c r="AC57" i="15"/>
  <c r="H61" i="23" s="1"/>
  <c r="I61" i="23" s="1"/>
  <c r="J61" i="23" s="1"/>
  <c r="K61" i="23" s="1"/>
  <c r="L61" i="23" s="1"/>
  <c r="AC53" i="15"/>
  <c r="H57" i="23" s="1"/>
  <c r="I57" i="23" s="1"/>
  <c r="J57" i="23" s="1"/>
  <c r="K57" i="23" s="1"/>
  <c r="L57" i="23" s="1"/>
  <c r="AC49" i="15"/>
  <c r="H53" i="23" s="1"/>
  <c r="I53" i="23" s="1"/>
  <c r="J53" i="23" s="1"/>
  <c r="K53" i="23" s="1"/>
  <c r="L53" i="23" s="1"/>
  <c r="AC45" i="15"/>
  <c r="H49" i="23" s="1"/>
  <c r="I49" i="23" s="1"/>
  <c r="AC41" i="15"/>
  <c r="H45" i="23" s="1"/>
  <c r="I45" i="23" s="1"/>
  <c r="J45" i="23" s="1"/>
  <c r="K45" i="23" s="1"/>
  <c r="L45" i="23" s="1"/>
  <c r="AC37" i="15"/>
  <c r="H41" i="23" s="1"/>
  <c r="I41" i="23" s="1"/>
  <c r="J41" i="23" s="1"/>
  <c r="K41" i="23" s="1"/>
  <c r="L41" i="23" s="1"/>
  <c r="AC33" i="15"/>
  <c r="H37" i="23" s="1"/>
  <c r="I37" i="23" s="1"/>
  <c r="AC29" i="15"/>
  <c r="H33" i="23" s="1"/>
  <c r="I33" i="23" s="1"/>
  <c r="J33" i="23" s="1"/>
  <c r="K33" i="23" s="1"/>
  <c r="L33" i="23" s="1"/>
  <c r="AC25" i="15"/>
  <c r="H29" i="23" s="1"/>
  <c r="I29" i="23" s="1"/>
  <c r="AC21" i="15"/>
  <c r="H25" i="23" s="1"/>
  <c r="I25" i="23" s="1"/>
  <c r="J25" i="23" s="1"/>
  <c r="K25" i="23" s="1"/>
  <c r="L25" i="23" s="1"/>
  <c r="AC17" i="15"/>
  <c r="H21" i="23" s="1"/>
  <c r="I21" i="23" s="1"/>
  <c r="J21" i="23" s="1"/>
  <c r="K21" i="23" s="1"/>
  <c r="L21" i="23" s="1"/>
  <c r="AC13" i="15"/>
  <c r="H17" i="23" s="1"/>
  <c r="I17" i="23" s="1"/>
  <c r="AC9" i="15"/>
  <c r="H13" i="23" s="1"/>
  <c r="I13" i="23" s="1"/>
  <c r="AG226" i="15"/>
  <c r="M230" i="23" s="1"/>
  <c r="AG203" i="15"/>
  <c r="M207" i="23" s="1"/>
  <c r="U80" i="23"/>
  <c r="Y145" i="15"/>
  <c r="C149" i="23" s="1"/>
  <c r="D149" i="23" s="1"/>
  <c r="E149" i="23" s="1"/>
  <c r="F149" i="23" s="1"/>
  <c r="G149" i="23" s="1"/>
  <c r="Y167" i="15"/>
  <c r="C171" i="23" s="1"/>
  <c r="D171" i="23" s="1"/>
  <c r="E171" i="23" s="1"/>
  <c r="F171" i="23" s="1"/>
  <c r="G171" i="23" s="1"/>
  <c r="Y183" i="15"/>
  <c r="C187" i="23" s="1"/>
  <c r="D187" i="23" s="1"/>
  <c r="E187" i="23" s="1"/>
  <c r="F187" i="23" s="1"/>
  <c r="G187" i="23" s="1"/>
  <c r="AC82" i="15"/>
  <c r="H86" i="23" s="1"/>
  <c r="I86" i="23" s="1"/>
  <c r="J86" i="23" s="1"/>
  <c r="K86" i="23" s="1"/>
  <c r="L86" i="23" s="1"/>
  <c r="AC78" i="15"/>
  <c r="H82" i="23" s="1"/>
  <c r="I82" i="23" s="1"/>
  <c r="J82" i="23" s="1"/>
  <c r="K82" i="23" s="1"/>
  <c r="L82" i="23" s="1"/>
  <c r="AC74" i="15"/>
  <c r="H78" i="23" s="1"/>
  <c r="I78" i="23" s="1"/>
  <c r="J78" i="23" s="1"/>
  <c r="K78" i="23" s="1"/>
  <c r="L78" i="23" s="1"/>
  <c r="AC70" i="15"/>
  <c r="H74" i="23" s="1"/>
  <c r="I74" i="23" s="1"/>
  <c r="AC66" i="15"/>
  <c r="H70" i="23" s="1"/>
  <c r="I70" i="23" s="1"/>
  <c r="J70" i="23" s="1"/>
  <c r="K70" i="23" s="1"/>
  <c r="L70" i="23" s="1"/>
  <c r="AC62" i="15"/>
  <c r="H66" i="23" s="1"/>
  <c r="I66" i="23" s="1"/>
  <c r="J66" i="23" s="1"/>
  <c r="K66" i="23" s="1"/>
  <c r="L66" i="23" s="1"/>
  <c r="AC58" i="15"/>
  <c r="H62" i="23" s="1"/>
  <c r="I62" i="23" s="1"/>
  <c r="J62" i="23" s="1"/>
  <c r="K62" i="23" s="1"/>
  <c r="L62" i="23" s="1"/>
  <c r="AC54" i="15"/>
  <c r="H58" i="23" s="1"/>
  <c r="I58" i="23" s="1"/>
  <c r="J58" i="23" s="1"/>
  <c r="K58" i="23" s="1"/>
  <c r="L58" i="23" s="1"/>
  <c r="AC50" i="15"/>
  <c r="H54" i="23" s="1"/>
  <c r="I54" i="23" s="1"/>
  <c r="AC46" i="15"/>
  <c r="H50" i="23" s="1"/>
  <c r="I50" i="23" s="1"/>
  <c r="J50" i="23" s="1"/>
  <c r="K50" i="23" s="1"/>
  <c r="L50" i="23" s="1"/>
  <c r="AC42" i="15"/>
  <c r="H46" i="23" s="1"/>
  <c r="I46" i="23" s="1"/>
  <c r="J46" i="23" s="1"/>
  <c r="K46" i="23" s="1"/>
  <c r="L46" i="23" s="1"/>
  <c r="AC38" i="15"/>
  <c r="H42" i="23" s="1"/>
  <c r="I42" i="23" s="1"/>
  <c r="AC34" i="15"/>
  <c r="H38" i="23" s="1"/>
  <c r="I38" i="23" s="1"/>
  <c r="J38" i="23" s="1"/>
  <c r="K38" i="23" s="1"/>
  <c r="L38" i="23" s="1"/>
  <c r="AC30" i="15"/>
  <c r="H34" i="23" s="1"/>
  <c r="I34" i="23" s="1"/>
  <c r="J34" i="23" s="1"/>
  <c r="K34" i="23" s="1"/>
  <c r="L34" i="23" s="1"/>
  <c r="AC26" i="15"/>
  <c r="H30" i="23" s="1"/>
  <c r="I30" i="23" s="1"/>
  <c r="AC22" i="15"/>
  <c r="H26" i="23" s="1"/>
  <c r="I26" i="23" s="1"/>
  <c r="AC18" i="15"/>
  <c r="H22" i="23" s="1"/>
  <c r="I22" i="23" s="1"/>
  <c r="AC14" i="15"/>
  <c r="H18" i="23" s="1"/>
  <c r="I18" i="23" s="1"/>
  <c r="J18" i="23" s="1"/>
  <c r="K18" i="23" s="1"/>
  <c r="L18" i="23" s="1"/>
  <c r="AC10" i="15"/>
  <c r="H14" i="23" s="1"/>
  <c r="I14" i="23" s="1"/>
  <c r="J14" i="23" s="1"/>
  <c r="K14" i="23" s="1"/>
  <c r="L14" i="23" s="1"/>
  <c r="T80" i="23"/>
  <c r="R57" i="23"/>
  <c r="U57" i="23"/>
  <c r="U47" i="23"/>
  <c r="S47" i="23"/>
  <c r="S80" i="23"/>
  <c r="S57" i="23"/>
  <c r="AC8" i="15"/>
  <c r="H12" i="23" s="1"/>
  <c r="I12" i="23" s="1"/>
  <c r="Y13" i="15"/>
  <c r="C17" i="23" s="1"/>
  <c r="D17" i="23" s="1"/>
  <c r="E17" i="23" s="1"/>
  <c r="F17" i="23" s="1"/>
  <c r="G17" i="23" s="1"/>
  <c r="Y37" i="15"/>
  <c r="C41" i="23" s="1"/>
  <c r="D41" i="23" s="1"/>
  <c r="E41" i="23" s="1"/>
  <c r="F41" i="23" s="1"/>
  <c r="G41" i="23" s="1"/>
  <c r="Y39" i="15"/>
  <c r="C43" i="23" s="1"/>
  <c r="D43" i="23" s="1"/>
  <c r="E43" i="23" s="1"/>
  <c r="F43" i="23" s="1"/>
  <c r="G43" i="23" s="1"/>
  <c r="Y41" i="15"/>
  <c r="C45" i="23" s="1"/>
  <c r="D45" i="23" s="1"/>
  <c r="E45" i="23" s="1"/>
  <c r="F45" i="23" s="1"/>
  <c r="G45" i="23" s="1"/>
  <c r="Y8" i="15"/>
  <c r="C12" i="23" s="1"/>
  <c r="D12" i="23" s="1"/>
  <c r="E12" i="23" s="1"/>
  <c r="F12" i="23" s="1"/>
  <c r="G12" i="23" s="1"/>
  <c r="AG146" i="15"/>
  <c r="M150" i="23" s="1"/>
  <c r="Y165" i="15"/>
  <c r="C169" i="23" s="1"/>
  <c r="D169" i="23" s="1"/>
  <c r="E169" i="23" s="1"/>
  <c r="F169" i="23" s="1"/>
  <c r="G169" i="23" s="1"/>
  <c r="Y174" i="15"/>
  <c r="C178" i="23" s="1"/>
  <c r="D178" i="23" s="1"/>
  <c r="E178" i="23" s="1"/>
  <c r="F178" i="23" s="1"/>
  <c r="G178" i="23" s="1"/>
  <c r="Y178" i="15"/>
  <c r="C182" i="23" s="1"/>
  <c r="D182" i="23" s="1"/>
  <c r="E182" i="23" s="1"/>
  <c r="F182" i="23" s="1"/>
  <c r="G182" i="23" s="1"/>
  <c r="Y92" i="15"/>
  <c r="C96" i="23" s="1"/>
  <c r="D96" i="23" s="1"/>
  <c r="E96" i="23" s="1"/>
  <c r="F96" i="23" s="1"/>
  <c r="G96" i="23" s="1"/>
  <c r="AG96" i="15"/>
  <c r="M100" i="23" s="1"/>
  <c r="Y98" i="15"/>
  <c r="C102" i="23" s="1"/>
  <c r="D102" i="23" s="1"/>
  <c r="E102" i="23" s="1"/>
  <c r="F102" i="23" s="1"/>
  <c r="G102" i="23" s="1"/>
  <c r="Y100" i="15"/>
  <c r="C104" i="23" s="1"/>
  <c r="D104" i="23" s="1"/>
  <c r="E104" i="23" s="1"/>
  <c r="F104" i="23" s="1"/>
  <c r="G104" i="23" s="1"/>
  <c r="Y104" i="15"/>
  <c r="C108" i="23" s="1"/>
  <c r="D108" i="23" s="1"/>
  <c r="E108" i="23" s="1"/>
  <c r="F108" i="23" s="1"/>
  <c r="G108" i="23" s="1"/>
  <c r="Y108" i="15"/>
  <c r="C112" i="23" s="1"/>
  <c r="D112" i="23" s="1"/>
  <c r="E112" i="23" s="1"/>
  <c r="F112" i="23" s="1"/>
  <c r="G112" i="23" s="1"/>
  <c r="Y114" i="15"/>
  <c r="C118" i="23" s="1"/>
  <c r="D118" i="23" s="1"/>
  <c r="E118" i="23" s="1"/>
  <c r="F118" i="23" s="1"/>
  <c r="G118" i="23" s="1"/>
  <c r="Y118" i="15"/>
  <c r="C122" i="23" s="1"/>
  <c r="D122" i="23" s="1"/>
  <c r="E122" i="23" s="1"/>
  <c r="F122" i="23" s="1"/>
  <c r="G122" i="23" s="1"/>
  <c r="Y120" i="15"/>
  <c r="C124" i="23" s="1"/>
  <c r="D124" i="23" s="1"/>
  <c r="E124" i="23" s="1"/>
  <c r="F124" i="23" s="1"/>
  <c r="G124" i="23" s="1"/>
  <c r="Y122" i="15"/>
  <c r="C126" i="23" s="1"/>
  <c r="D126" i="23" s="1"/>
  <c r="E126" i="23" s="1"/>
  <c r="F126" i="23" s="1"/>
  <c r="G126" i="23" s="1"/>
  <c r="Y124" i="15"/>
  <c r="C128" i="23" s="1"/>
  <c r="D128" i="23" s="1"/>
  <c r="E128" i="23" s="1"/>
  <c r="F128" i="23" s="1"/>
  <c r="G128" i="23" s="1"/>
  <c r="Y126" i="15"/>
  <c r="C130" i="23" s="1"/>
  <c r="D130" i="23" s="1"/>
  <c r="E130" i="23" s="1"/>
  <c r="F130" i="23" s="1"/>
  <c r="G130" i="23" s="1"/>
  <c r="Y128" i="15"/>
  <c r="C132" i="23" s="1"/>
  <c r="D132" i="23" s="1"/>
  <c r="E132" i="23" s="1"/>
  <c r="F132" i="23" s="1"/>
  <c r="G132" i="23" s="1"/>
  <c r="Y154" i="15"/>
  <c r="C158" i="23" s="1"/>
  <c r="D158" i="23" s="1"/>
  <c r="E158" i="23" s="1"/>
  <c r="F158" i="23" s="1"/>
  <c r="G158" i="23" s="1"/>
  <c r="Y158" i="15"/>
  <c r="C162" i="23" s="1"/>
  <c r="D162" i="23" s="1"/>
  <c r="E162" i="23" s="1"/>
  <c r="F162" i="23" s="1"/>
  <c r="G162" i="23" s="1"/>
  <c r="AG161" i="15"/>
  <c r="M165" i="23" s="1"/>
  <c r="Y164" i="15"/>
  <c r="C168" i="23" s="1"/>
  <c r="D168" i="23" s="1"/>
  <c r="E168" i="23" s="1"/>
  <c r="F168" i="23" s="1"/>
  <c r="G168" i="23" s="1"/>
  <c r="Y171" i="15"/>
  <c r="C175" i="23" s="1"/>
  <c r="D175" i="23" s="1"/>
  <c r="E175" i="23" s="1"/>
  <c r="F175" i="23" s="1"/>
  <c r="G175" i="23" s="1"/>
  <c r="Y173" i="15"/>
  <c r="C177" i="23" s="1"/>
  <c r="D177" i="23" s="1"/>
  <c r="E177" i="23" s="1"/>
  <c r="F177" i="23" s="1"/>
  <c r="G177" i="23" s="1"/>
  <c r="Y177" i="15"/>
  <c r="C181" i="23" s="1"/>
  <c r="D181" i="23" s="1"/>
  <c r="E181" i="23" s="1"/>
  <c r="F181" i="23" s="1"/>
  <c r="G181" i="23" s="1"/>
  <c r="AG178" i="15"/>
  <c r="M182" i="23" s="1"/>
  <c r="Y190" i="15"/>
  <c r="C194" i="23" s="1"/>
  <c r="D194" i="23" s="1"/>
  <c r="E194" i="23" s="1"/>
  <c r="F194" i="23" s="1"/>
  <c r="G194" i="23" s="1"/>
  <c r="AC83" i="15"/>
  <c r="H87" i="23" s="1"/>
  <c r="I87" i="23" s="1"/>
  <c r="AC79" i="15"/>
  <c r="H83" i="23" s="1"/>
  <c r="I83" i="23" s="1"/>
  <c r="J83" i="23" s="1"/>
  <c r="K83" i="23" s="1"/>
  <c r="L83" i="23" s="1"/>
  <c r="AC75" i="15"/>
  <c r="H79" i="23" s="1"/>
  <c r="I79" i="23" s="1"/>
  <c r="J79" i="23" s="1"/>
  <c r="K79" i="23" s="1"/>
  <c r="L79" i="23" s="1"/>
  <c r="AC71" i="15"/>
  <c r="H75" i="23" s="1"/>
  <c r="I75" i="23" s="1"/>
  <c r="AC67" i="15"/>
  <c r="H71" i="23" s="1"/>
  <c r="I71" i="23" s="1"/>
  <c r="AC63" i="15"/>
  <c r="H67" i="23" s="1"/>
  <c r="I67" i="23" s="1"/>
  <c r="J67" i="23" s="1"/>
  <c r="K67" i="23" s="1"/>
  <c r="L67" i="23" s="1"/>
  <c r="AC59" i="15"/>
  <c r="H63" i="23" s="1"/>
  <c r="I63" i="23" s="1"/>
  <c r="AC55" i="15"/>
  <c r="H59" i="23" s="1"/>
  <c r="I59" i="23" s="1"/>
  <c r="J59" i="23" s="1"/>
  <c r="K59" i="23" s="1"/>
  <c r="L59" i="23" s="1"/>
  <c r="AC51" i="15"/>
  <c r="H55" i="23" s="1"/>
  <c r="I55" i="23" s="1"/>
  <c r="AC47" i="15"/>
  <c r="H51" i="23" s="1"/>
  <c r="I51" i="23" s="1"/>
  <c r="J51" i="23" s="1"/>
  <c r="K51" i="23" s="1"/>
  <c r="L51" i="23" s="1"/>
  <c r="AC43" i="15"/>
  <c r="H47" i="23" s="1"/>
  <c r="I47" i="23" s="1"/>
  <c r="J47" i="23" s="1"/>
  <c r="K47" i="23" s="1"/>
  <c r="L47" i="23" s="1"/>
  <c r="AC39" i="15"/>
  <c r="H43" i="23" s="1"/>
  <c r="I43" i="23" s="1"/>
  <c r="J43" i="23" s="1"/>
  <c r="K43" i="23" s="1"/>
  <c r="L43" i="23" s="1"/>
  <c r="AC35" i="15"/>
  <c r="H39" i="23" s="1"/>
  <c r="I39" i="23" s="1"/>
  <c r="J39" i="23" s="1"/>
  <c r="K39" i="23" s="1"/>
  <c r="L39" i="23" s="1"/>
  <c r="AC31" i="15"/>
  <c r="H35" i="23" s="1"/>
  <c r="I35" i="23" s="1"/>
  <c r="AC27" i="15"/>
  <c r="H31" i="23" s="1"/>
  <c r="I31" i="23" s="1"/>
  <c r="J31" i="23" s="1"/>
  <c r="K31" i="23" s="1"/>
  <c r="L31" i="23" s="1"/>
  <c r="AC23" i="15"/>
  <c r="H27" i="23" s="1"/>
  <c r="I27" i="23" s="1"/>
  <c r="J27" i="23" s="1"/>
  <c r="K27" i="23" s="1"/>
  <c r="L27" i="23" s="1"/>
  <c r="AC19" i="15"/>
  <c r="H23" i="23" s="1"/>
  <c r="I23" i="23" s="1"/>
  <c r="J23" i="23" s="1"/>
  <c r="K23" i="23" s="1"/>
  <c r="L23" i="23" s="1"/>
  <c r="AC15" i="15"/>
  <c r="H19" i="23" s="1"/>
  <c r="I19" i="23" s="1"/>
  <c r="J19" i="23" s="1"/>
  <c r="K19" i="23" s="1"/>
  <c r="L19" i="23" s="1"/>
  <c r="AC11" i="15"/>
  <c r="H15" i="23" s="1"/>
  <c r="I15" i="23" s="1"/>
  <c r="J15" i="23" s="1"/>
  <c r="K15" i="23" s="1"/>
  <c r="L15" i="23" s="1"/>
  <c r="Y180" i="15"/>
  <c r="C184" i="23" s="1"/>
  <c r="D184" i="23" s="1"/>
  <c r="E184" i="23" s="1"/>
  <c r="F184" i="23" s="1"/>
  <c r="G184" i="23" s="1"/>
  <c r="AC84" i="15"/>
  <c r="H88" i="23" s="1"/>
  <c r="I88" i="23" s="1"/>
  <c r="J88" i="23" s="1"/>
  <c r="K88" i="23" s="1"/>
  <c r="L88" i="23" s="1"/>
  <c r="AC80" i="15"/>
  <c r="H84" i="23" s="1"/>
  <c r="I84" i="23" s="1"/>
  <c r="J84" i="23" s="1"/>
  <c r="K84" i="23" s="1"/>
  <c r="L84" i="23" s="1"/>
  <c r="AC76" i="15"/>
  <c r="H80" i="23" s="1"/>
  <c r="I80" i="23" s="1"/>
  <c r="J80" i="23" s="1"/>
  <c r="K80" i="23" s="1"/>
  <c r="L80" i="23" s="1"/>
  <c r="AC72" i="15"/>
  <c r="H76" i="23" s="1"/>
  <c r="I76" i="23" s="1"/>
  <c r="J76" i="23" s="1"/>
  <c r="K76" i="23" s="1"/>
  <c r="L76" i="23" s="1"/>
  <c r="AC68" i="15"/>
  <c r="H72" i="23" s="1"/>
  <c r="I72" i="23" s="1"/>
  <c r="J72" i="23" s="1"/>
  <c r="K72" i="23" s="1"/>
  <c r="L72" i="23" s="1"/>
  <c r="AC64" i="15"/>
  <c r="H68" i="23" s="1"/>
  <c r="I68" i="23" s="1"/>
  <c r="J68" i="23" s="1"/>
  <c r="K68" i="23" s="1"/>
  <c r="L68" i="23" s="1"/>
  <c r="AC60" i="15"/>
  <c r="H64" i="23" s="1"/>
  <c r="I64" i="23" s="1"/>
  <c r="J64" i="23" s="1"/>
  <c r="K64" i="23" s="1"/>
  <c r="L64" i="23" s="1"/>
  <c r="AC56" i="15"/>
  <c r="H60" i="23" s="1"/>
  <c r="I60" i="23" s="1"/>
  <c r="J60" i="23" s="1"/>
  <c r="K60" i="23" s="1"/>
  <c r="L60" i="23" s="1"/>
  <c r="AC52" i="15"/>
  <c r="H56" i="23" s="1"/>
  <c r="I56" i="23" s="1"/>
  <c r="AC48" i="15"/>
  <c r="H52" i="23" s="1"/>
  <c r="I52" i="23" s="1"/>
  <c r="J52" i="23" s="1"/>
  <c r="K52" i="23" s="1"/>
  <c r="L52" i="23" s="1"/>
  <c r="AC44" i="15"/>
  <c r="H48" i="23" s="1"/>
  <c r="I48" i="23" s="1"/>
  <c r="AC40" i="15"/>
  <c r="H44" i="23" s="1"/>
  <c r="I44" i="23" s="1"/>
  <c r="AC36" i="15"/>
  <c r="H40" i="23" s="1"/>
  <c r="I40" i="23" s="1"/>
  <c r="J40" i="23" s="1"/>
  <c r="K40" i="23" s="1"/>
  <c r="L40" i="23" s="1"/>
  <c r="AC32" i="15"/>
  <c r="H36" i="23" s="1"/>
  <c r="I36" i="23" s="1"/>
  <c r="J36" i="23" s="1"/>
  <c r="K36" i="23" s="1"/>
  <c r="L36" i="23" s="1"/>
  <c r="AC28" i="15"/>
  <c r="H32" i="23" s="1"/>
  <c r="I32" i="23" s="1"/>
  <c r="J32" i="23" s="1"/>
  <c r="K32" i="23" s="1"/>
  <c r="L32" i="23" s="1"/>
  <c r="AC24" i="15"/>
  <c r="H28" i="23" s="1"/>
  <c r="I28" i="23" s="1"/>
  <c r="AC20" i="15"/>
  <c r="H24" i="23" s="1"/>
  <c r="I24" i="23" s="1"/>
  <c r="J24" i="23" s="1"/>
  <c r="K24" i="23" s="1"/>
  <c r="L24" i="23" s="1"/>
  <c r="AC16" i="15"/>
  <c r="H20" i="23" s="1"/>
  <c r="I20" i="23" s="1"/>
  <c r="J20" i="23" s="1"/>
  <c r="K20" i="23" s="1"/>
  <c r="L20" i="23" s="1"/>
  <c r="AC12" i="15"/>
  <c r="H16" i="23" s="1"/>
  <c r="I16" i="23" s="1"/>
  <c r="J16" i="23" s="1"/>
  <c r="K16" i="23" s="1"/>
  <c r="L16" i="23" s="1"/>
  <c r="E225" i="21"/>
  <c r="D181" i="21"/>
  <c r="F56" i="21"/>
  <c r="G56" i="21" s="1"/>
  <c r="E73" i="21"/>
  <c r="F228" i="20"/>
  <c r="G228" i="20" s="1"/>
  <c r="Y132" i="15"/>
  <c r="C136" i="23" s="1"/>
  <c r="D136" i="23" s="1"/>
  <c r="E136" i="23" s="1"/>
  <c r="F136" i="23" s="1"/>
  <c r="G136" i="23" s="1"/>
  <c r="Y134" i="15"/>
  <c r="C138" i="23" s="1"/>
  <c r="D138" i="23" s="1"/>
  <c r="E138" i="23" s="1"/>
  <c r="F138" i="23" s="1"/>
  <c r="G138" i="23" s="1"/>
  <c r="Y94" i="15"/>
  <c r="C98" i="23" s="1"/>
  <c r="D98" i="23" s="1"/>
  <c r="E98" i="23" s="1"/>
  <c r="F98" i="23" s="1"/>
  <c r="G98" i="23" s="1"/>
  <c r="Y130" i="15"/>
  <c r="C134" i="23" s="1"/>
  <c r="D134" i="23" s="1"/>
  <c r="E134" i="23" s="1"/>
  <c r="F134" i="23" s="1"/>
  <c r="G134" i="23" s="1"/>
  <c r="Y141" i="15"/>
  <c r="C145" i="23" s="1"/>
  <c r="D145" i="23" s="1"/>
  <c r="E145" i="23" s="1"/>
  <c r="F145" i="23" s="1"/>
  <c r="G145" i="23" s="1"/>
  <c r="Y149" i="15"/>
  <c r="C153" i="23" s="1"/>
  <c r="D153" i="23" s="1"/>
  <c r="E153" i="23" s="1"/>
  <c r="F153" i="23" s="1"/>
  <c r="G153" i="23" s="1"/>
  <c r="Y153" i="15"/>
  <c r="C157" i="23" s="1"/>
  <c r="D157" i="23" s="1"/>
  <c r="E157" i="23" s="1"/>
  <c r="F157" i="23" s="1"/>
  <c r="G157" i="23" s="1"/>
  <c r="Y156" i="15"/>
  <c r="C160" i="23" s="1"/>
  <c r="D160" i="23" s="1"/>
  <c r="E160" i="23" s="1"/>
  <c r="F160" i="23" s="1"/>
  <c r="G160" i="23" s="1"/>
  <c r="Y160" i="15"/>
  <c r="C164" i="23" s="1"/>
  <c r="D164" i="23" s="1"/>
  <c r="E164" i="23" s="1"/>
  <c r="F164" i="23" s="1"/>
  <c r="G164" i="23" s="1"/>
  <c r="Y163" i="15"/>
  <c r="C167" i="23" s="1"/>
  <c r="D167" i="23" s="1"/>
  <c r="E167" i="23" s="1"/>
  <c r="F167" i="23" s="1"/>
  <c r="G167" i="23" s="1"/>
  <c r="Y172" i="15"/>
  <c r="C176" i="23" s="1"/>
  <c r="D176" i="23" s="1"/>
  <c r="E176" i="23" s="1"/>
  <c r="F176" i="23" s="1"/>
  <c r="G176" i="23" s="1"/>
  <c r="Y186" i="15"/>
  <c r="C190" i="23" s="1"/>
  <c r="D190" i="23" s="1"/>
  <c r="E190" i="23" s="1"/>
  <c r="F190" i="23" s="1"/>
  <c r="G190" i="23" s="1"/>
  <c r="Y189" i="15"/>
  <c r="C193" i="23" s="1"/>
  <c r="D193" i="23" s="1"/>
  <c r="E193" i="23" s="1"/>
  <c r="F193" i="23" s="1"/>
  <c r="G193" i="23" s="1"/>
  <c r="Y207" i="15"/>
  <c r="C211" i="23" s="1"/>
  <c r="D211" i="23" s="1"/>
  <c r="E211" i="23" s="1"/>
  <c r="F211" i="23" s="1"/>
  <c r="G211" i="23" s="1"/>
  <c r="Y213" i="15"/>
  <c r="C217" i="23" s="1"/>
  <c r="D217" i="23" s="1"/>
  <c r="E217" i="23" s="1"/>
  <c r="F217" i="23" s="1"/>
  <c r="G217" i="23" s="1"/>
  <c r="Y219" i="15"/>
  <c r="C223" i="23" s="1"/>
  <c r="D223" i="23" s="1"/>
  <c r="E223" i="23" s="1"/>
  <c r="F223" i="23" s="1"/>
  <c r="G223" i="23" s="1"/>
  <c r="Y221" i="15"/>
  <c r="C225" i="23" s="1"/>
  <c r="D225" i="23" s="1"/>
  <c r="E225" i="23" s="1"/>
  <c r="F225" i="23" s="1"/>
  <c r="G225" i="23" s="1"/>
  <c r="Y223" i="15"/>
  <c r="C227" i="23" s="1"/>
  <c r="D227" i="23" s="1"/>
  <c r="E227" i="23" s="1"/>
  <c r="F227" i="23" s="1"/>
  <c r="G227" i="23" s="1"/>
  <c r="Y144" i="15"/>
  <c r="C148" i="23" s="1"/>
  <c r="D148" i="23" s="1"/>
  <c r="E148" i="23" s="1"/>
  <c r="F148" i="23" s="1"/>
  <c r="G148" i="23" s="1"/>
  <c r="Y148" i="15"/>
  <c r="C152" i="23" s="1"/>
  <c r="D152" i="23" s="1"/>
  <c r="E152" i="23" s="1"/>
  <c r="F152" i="23" s="1"/>
  <c r="G152" i="23" s="1"/>
  <c r="Y152" i="15"/>
  <c r="C156" i="23" s="1"/>
  <c r="D156" i="23" s="1"/>
  <c r="E156" i="23" s="1"/>
  <c r="F156" i="23" s="1"/>
  <c r="G156" i="23" s="1"/>
  <c r="Y155" i="15"/>
  <c r="C159" i="23" s="1"/>
  <c r="D159" i="23" s="1"/>
  <c r="E159" i="23" s="1"/>
  <c r="F159" i="23" s="1"/>
  <c r="G159" i="23" s="1"/>
  <c r="Y159" i="15"/>
  <c r="C163" i="23" s="1"/>
  <c r="D163" i="23" s="1"/>
  <c r="E163" i="23" s="1"/>
  <c r="F163" i="23" s="1"/>
  <c r="G163" i="23" s="1"/>
  <c r="Y162" i="15"/>
  <c r="C166" i="23" s="1"/>
  <c r="D166" i="23" s="1"/>
  <c r="E166" i="23" s="1"/>
  <c r="F166" i="23" s="1"/>
  <c r="G166" i="23" s="1"/>
  <c r="Y166" i="15"/>
  <c r="C170" i="23" s="1"/>
  <c r="D170" i="23" s="1"/>
  <c r="E170" i="23" s="1"/>
  <c r="F170" i="23" s="1"/>
  <c r="G170" i="23" s="1"/>
  <c r="Y169" i="15"/>
  <c r="C173" i="23" s="1"/>
  <c r="D173" i="23" s="1"/>
  <c r="E173" i="23" s="1"/>
  <c r="F173" i="23" s="1"/>
  <c r="G173" i="23" s="1"/>
  <c r="Y170" i="15"/>
  <c r="C174" i="23" s="1"/>
  <c r="D174" i="23" s="1"/>
  <c r="E174" i="23" s="1"/>
  <c r="F174" i="23" s="1"/>
  <c r="G174" i="23" s="1"/>
  <c r="Y175" i="15"/>
  <c r="C179" i="23" s="1"/>
  <c r="D179" i="23" s="1"/>
  <c r="E179" i="23" s="1"/>
  <c r="F179" i="23" s="1"/>
  <c r="G179" i="23" s="1"/>
  <c r="Y179" i="15"/>
  <c r="C183" i="23" s="1"/>
  <c r="D183" i="23" s="1"/>
  <c r="E183" i="23" s="1"/>
  <c r="F183" i="23" s="1"/>
  <c r="G183" i="23" s="1"/>
  <c r="Y185" i="15"/>
  <c r="C189" i="23" s="1"/>
  <c r="D189" i="23" s="1"/>
  <c r="E189" i="23" s="1"/>
  <c r="F189" i="23" s="1"/>
  <c r="G189" i="23" s="1"/>
  <c r="Y188" i="15"/>
  <c r="C192" i="23" s="1"/>
  <c r="D192" i="23" s="1"/>
  <c r="E192" i="23" s="1"/>
  <c r="F192" i="23" s="1"/>
  <c r="G192" i="23" s="1"/>
  <c r="Y191" i="15"/>
  <c r="C195" i="23" s="1"/>
  <c r="D195" i="23" s="1"/>
  <c r="E195" i="23" s="1"/>
  <c r="F195" i="23" s="1"/>
  <c r="G195" i="23" s="1"/>
  <c r="AG225" i="15"/>
  <c r="M229" i="23" s="1"/>
  <c r="AG228" i="15"/>
  <c r="M232" i="23" s="1"/>
  <c r="N232" i="23" s="1"/>
  <c r="O232" i="23" s="1"/>
  <c r="P232" i="23" s="1"/>
  <c r="Q232" i="23" s="1"/>
  <c r="AG184" i="15"/>
  <c r="M188" i="23" s="1"/>
  <c r="AG180" i="15"/>
  <c r="M184" i="23" s="1"/>
  <c r="AG171" i="15"/>
  <c r="M175" i="23" s="1"/>
  <c r="AG168" i="15"/>
  <c r="M172" i="23" s="1"/>
  <c r="AG143" i="15"/>
  <c r="M147" i="23" s="1"/>
  <c r="AG45" i="15"/>
  <c r="M49" i="23" s="1"/>
  <c r="AG33" i="15"/>
  <c r="M37" i="23" s="1"/>
  <c r="AG9" i="15"/>
  <c r="M13" i="23" s="1"/>
  <c r="Y12" i="15"/>
  <c r="C16" i="23" s="1"/>
  <c r="D16" i="23" s="1"/>
  <c r="E16" i="23" s="1"/>
  <c r="F16" i="23" s="1"/>
  <c r="G16" i="23" s="1"/>
  <c r="Y9" i="15"/>
  <c r="C13" i="23" s="1"/>
  <c r="D13" i="23" s="1"/>
  <c r="E13" i="23" s="1"/>
  <c r="F13" i="23" s="1"/>
  <c r="G13" i="23" s="1"/>
  <c r="Y11" i="15"/>
  <c r="C15" i="23" s="1"/>
  <c r="D15" i="23" s="1"/>
  <c r="E15" i="23" s="1"/>
  <c r="F15" i="23" s="1"/>
  <c r="G15" i="23" s="1"/>
  <c r="Y49" i="15"/>
  <c r="C53" i="23" s="1"/>
  <c r="D53" i="23" s="1"/>
  <c r="E53" i="23" s="1"/>
  <c r="F53" i="23" s="1"/>
  <c r="G53" i="23" s="1"/>
  <c r="AG179" i="15"/>
  <c r="M183" i="23" s="1"/>
  <c r="Y227" i="15"/>
  <c r="C231" i="23" s="1"/>
  <c r="D231" i="23" s="1"/>
  <c r="E231" i="23" s="1"/>
  <c r="F231" i="23" s="1"/>
  <c r="G231" i="23" s="1"/>
  <c r="Y229" i="15"/>
  <c r="C233" i="23" s="1"/>
  <c r="D233" i="23" s="1"/>
  <c r="E233" i="23" s="1"/>
  <c r="F233" i="23" s="1"/>
  <c r="G233" i="23" s="1"/>
  <c r="AG8" i="15"/>
  <c r="M12" i="23" s="1"/>
  <c r="Y10" i="15"/>
  <c r="C14" i="23" s="1"/>
  <c r="D14" i="23" s="1"/>
  <c r="E14" i="23" s="1"/>
  <c r="F14" i="23" s="1"/>
  <c r="G14" i="23" s="1"/>
  <c r="Y15" i="15"/>
  <c r="C19" i="23" s="1"/>
  <c r="D19" i="23" s="1"/>
  <c r="E19" i="23" s="1"/>
  <c r="F19" i="23" s="1"/>
  <c r="G19" i="23" s="1"/>
  <c r="Y21" i="15"/>
  <c r="C25" i="23" s="1"/>
  <c r="D25" i="23" s="1"/>
  <c r="E25" i="23" s="1"/>
  <c r="F25" i="23" s="1"/>
  <c r="G25" i="23" s="1"/>
  <c r="Y23" i="15"/>
  <c r="C27" i="23" s="1"/>
  <c r="D27" i="23" s="1"/>
  <c r="E27" i="23" s="1"/>
  <c r="F27" i="23" s="1"/>
  <c r="G27" i="23" s="1"/>
  <c r="Y25" i="15"/>
  <c r="C29" i="23" s="1"/>
  <c r="D29" i="23" s="1"/>
  <c r="E29" i="23" s="1"/>
  <c r="F29" i="23" s="1"/>
  <c r="G29" i="23" s="1"/>
  <c r="Y29" i="15"/>
  <c r="C33" i="23" s="1"/>
  <c r="D33" i="23" s="1"/>
  <c r="E33" i="23" s="1"/>
  <c r="F33" i="23" s="1"/>
  <c r="G33" i="23" s="1"/>
  <c r="Y195" i="15"/>
  <c r="C199" i="23" s="1"/>
  <c r="D199" i="23" s="1"/>
  <c r="E199" i="23" s="1"/>
  <c r="F199" i="23" s="1"/>
  <c r="G199" i="23" s="1"/>
  <c r="Y197" i="15"/>
  <c r="C201" i="23" s="1"/>
  <c r="D201" i="23" s="1"/>
  <c r="E201" i="23" s="1"/>
  <c r="F201" i="23" s="1"/>
  <c r="G201" i="23" s="1"/>
  <c r="Y201" i="15"/>
  <c r="C205" i="23" s="1"/>
  <c r="D205" i="23" s="1"/>
  <c r="E205" i="23" s="1"/>
  <c r="F205" i="23" s="1"/>
  <c r="G205" i="23" s="1"/>
  <c r="AG136" i="15"/>
  <c r="M140" i="23" s="1"/>
  <c r="Y14" i="15"/>
  <c r="C18" i="23" s="1"/>
  <c r="D18" i="23" s="1"/>
  <c r="E18" i="23" s="1"/>
  <c r="F18" i="23" s="1"/>
  <c r="G18" i="23" s="1"/>
  <c r="Y18" i="15"/>
  <c r="C22" i="23" s="1"/>
  <c r="D22" i="23" s="1"/>
  <c r="E22" i="23" s="1"/>
  <c r="F22" i="23" s="1"/>
  <c r="G22" i="23" s="1"/>
  <c r="Y20" i="15"/>
  <c r="C24" i="23" s="1"/>
  <c r="D24" i="23" s="1"/>
  <c r="E24" i="23" s="1"/>
  <c r="F24" i="23" s="1"/>
  <c r="G24" i="23" s="1"/>
  <c r="AG22" i="15"/>
  <c r="M26" i="23" s="1"/>
  <c r="AG24" i="15"/>
  <c r="M28" i="23" s="1"/>
  <c r="Y26" i="15"/>
  <c r="C30" i="23" s="1"/>
  <c r="D30" i="23" s="1"/>
  <c r="E30" i="23" s="1"/>
  <c r="F30" i="23" s="1"/>
  <c r="G30" i="23" s="1"/>
  <c r="Y28" i="15"/>
  <c r="C32" i="23" s="1"/>
  <c r="D32" i="23" s="1"/>
  <c r="E32" i="23" s="1"/>
  <c r="F32" i="23" s="1"/>
  <c r="G32" i="23" s="1"/>
  <c r="Y36" i="15"/>
  <c r="C40" i="23" s="1"/>
  <c r="D40" i="23" s="1"/>
  <c r="E40" i="23" s="1"/>
  <c r="F40" i="23" s="1"/>
  <c r="G40" i="23" s="1"/>
  <c r="AG38" i="15"/>
  <c r="M42" i="23" s="1"/>
  <c r="AG40" i="15"/>
  <c r="M44" i="23" s="1"/>
  <c r="Y44" i="15"/>
  <c r="C48" i="23" s="1"/>
  <c r="D48" i="23" s="1"/>
  <c r="E48" i="23" s="1"/>
  <c r="F48" i="23" s="1"/>
  <c r="G48" i="23" s="1"/>
  <c r="Y48" i="15"/>
  <c r="C52" i="23" s="1"/>
  <c r="D52" i="23" s="1"/>
  <c r="E52" i="23" s="1"/>
  <c r="F52" i="23" s="1"/>
  <c r="G52" i="23" s="1"/>
  <c r="AG50" i="15"/>
  <c r="M54" i="23" s="1"/>
  <c r="Y52" i="15"/>
  <c r="C56" i="23" s="1"/>
  <c r="D56" i="23" s="1"/>
  <c r="E56" i="23" s="1"/>
  <c r="F56" i="23" s="1"/>
  <c r="G56" i="23" s="1"/>
  <c r="Y54" i="15"/>
  <c r="C58" i="23" s="1"/>
  <c r="D58" i="23" s="1"/>
  <c r="E58" i="23" s="1"/>
  <c r="F58" i="23" s="1"/>
  <c r="G58" i="23" s="1"/>
  <c r="Y58" i="15"/>
  <c r="C62" i="23" s="1"/>
  <c r="D62" i="23" s="1"/>
  <c r="E62" i="23" s="1"/>
  <c r="F62" i="23" s="1"/>
  <c r="G62" i="23" s="1"/>
  <c r="Y60" i="15"/>
  <c r="C64" i="23" s="1"/>
  <c r="D64" i="23" s="1"/>
  <c r="E64" i="23" s="1"/>
  <c r="F64" i="23" s="1"/>
  <c r="G64" i="23" s="1"/>
  <c r="Y64" i="15"/>
  <c r="C68" i="23" s="1"/>
  <c r="D68" i="23" s="1"/>
  <c r="E68" i="23" s="1"/>
  <c r="F68" i="23" s="1"/>
  <c r="G68" i="23" s="1"/>
  <c r="Y66" i="15"/>
  <c r="C70" i="23" s="1"/>
  <c r="D70" i="23" s="1"/>
  <c r="E70" i="23" s="1"/>
  <c r="F70" i="23" s="1"/>
  <c r="G70" i="23" s="1"/>
  <c r="Y68" i="15"/>
  <c r="C72" i="23" s="1"/>
  <c r="D72" i="23" s="1"/>
  <c r="E72" i="23" s="1"/>
  <c r="F72" i="23" s="1"/>
  <c r="G72" i="23" s="1"/>
  <c r="AG70" i="15"/>
  <c r="M74" i="23" s="1"/>
  <c r="Y72" i="15"/>
  <c r="C76" i="23" s="1"/>
  <c r="D76" i="23" s="1"/>
  <c r="E76" i="23" s="1"/>
  <c r="F76" i="23" s="1"/>
  <c r="G76" i="23" s="1"/>
  <c r="Y76" i="15"/>
  <c r="C80" i="23" s="1"/>
  <c r="D80" i="23" s="1"/>
  <c r="E80" i="23" s="1"/>
  <c r="F80" i="23" s="1"/>
  <c r="G80" i="23" s="1"/>
  <c r="Y80" i="15"/>
  <c r="C84" i="23" s="1"/>
  <c r="D84" i="23" s="1"/>
  <c r="E84" i="23" s="1"/>
  <c r="F84" i="23" s="1"/>
  <c r="G84" i="23" s="1"/>
  <c r="Y86" i="15"/>
  <c r="C90" i="23" s="1"/>
  <c r="D90" i="23" s="1"/>
  <c r="E90" i="23" s="1"/>
  <c r="F90" i="23" s="1"/>
  <c r="G90" i="23" s="1"/>
  <c r="AG88" i="15"/>
  <c r="M92" i="23" s="1"/>
  <c r="Y93" i="15"/>
  <c r="C97" i="23" s="1"/>
  <c r="D97" i="23" s="1"/>
  <c r="E97" i="23" s="1"/>
  <c r="F97" i="23" s="1"/>
  <c r="G97" i="23" s="1"/>
  <c r="AG95" i="15"/>
  <c r="M99" i="23" s="1"/>
  <c r="Y97" i="15"/>
  <c r="C101" i="23" s="1"/>
  <c r="D101" i="23" s="1"/>
  <c r="E101" i="23" s="1"/>
  <c r="F101" i="23" s="1"/>
  <c r="G101" i="23" s="1"/>
  <c r="Y99" i="15"/>
  <c r="C103" i="23" s="1"/>
  <c r="D103" i="23" s="1"/>
  <c r="E103" i="23" s="1"/>
  <c r="F103" i="23" s="1"/>
  <c r="G103" i="23" s="1"/>
  <c r="Y101" i="15"/>
  <c r="C105" i="23" s="1"/>
  <c r="D105" i="23" s="1"/>
  <c r="E105" i="23" s="1"/>
  <c r="F105" i="23" s="1"/>
  <c r="G105" i="23" s="1"/>
  <c r="Y105" i="15"/>
  <c r="C109" i="23" s="1"/>
  <c r="D109" i="23" s="1"/>
  <c r="E109" i="23" s="1"/>
  <c r="F109" i="23" s="1"/>
  <c r="G109" i="23" s="1"/>
  <c r="Y110" i="15"/>
  <c r="C114" i="23" s="1"/>
  <c r="D114" i="23" s="1"/>
  <c r="E114" i="23" s="1"/>
  <c r="F114" i="23" s="1"/>
  <c r="G114" i="23" s="1"/>
  <c r="Y112" i="15"/>
  <c r="C116" i="23" s="1"/>
  <c r="D116" i="23" s="1"/>
  <c r="E116" i="23" s="1"/>
  <c r="F116" i="23" s="1"/>
  <c r="G116" i="23" s="1"/>
  <c r="Y115" i="15"/>
  <c r="C119" i="23" s="1"/>
  <c r="D119" i="23" s="1"/>
  <c r="E119" i="23" s="1"/>
  <c r="F119" i="23" s="1"/>
  <c r="G119" i="23" s="1"/>
  <c r="Y119" i="15"/>
  <c r="C123" i="23" s="1"/>
  <c r="D123" i="23" s="1"/>
  <c r="E123" i="23" s="1"/>
  <c r="F123" i="23" s="1"/>
  <c r="G123" i="23" s="1"/>
  <c r="Y121" i="15"/>
  <c r="C125" i="23" s="1"/>
  <c r="D125" i="23" s="1"/>
  <c r="E125" i="23" s="1"/>
  <c r="F125" i="23" s="1"/>
  <c r="G125" i="23" s="1"/>
  <c r="Y125" i="15"/>
  <c r="C129" i="23" s="1"/>
  <c r="D129" i="23" s="1"/>
  <c r="E129" i="23" s="1"/>
  <c r="F129" i="23" s="1"/>
  <c r="G129" i="23" s="1"/>
  <c r="Y129" i="15"/>
  <c r="C133" i="23" s="1"/>
  <c r="D133" i="23" s="1"/>
  <c r="E133" i="23" s="1"/>
  <c r="F133" i="23" s="1"/>
  <c r="G133" i="23" s="1"/>
  <c r="AG131" i="15"/>
  <c r="M135" i="23" s="1"/>
  <c r="AG133" i="15"/>
  <c r="M137" i="23" s="1"/>
  <c r="N137" i="23" s="1"/>
  <c r="O137" i="23" s="1"/>
  <c r="P137" i="23" s="1"/>
  <c r="Q137" i="23" s="1"/>
  <c r="Y139" i="15"/>
  <c r="C143" i="23" s="1"/>
  <c r="D143" i="23" s="1"/>
  <c r="E143" i="23" s="1"/>
  <c r="F143" i="23" s="1"/>
  <c r="G143" i="23" s="1"/>
  <c r="AG140" i="15"/>
  <c r="M144" i="23" s="1"/>
  <c r="AG191" i="15"/>
  <c r="M195" i="23" s="1"/>
  <c r="Y194" i="15"/>
  <c r="C198" i="23" s="1"/>
  <c r="D198" i="23" s="1"/>
  <c r="E198" i="23" s="1"/>
  <c r="F198" i="23" s="1"/>
  <c r="G198" i="23" s="1"/>
  <c r="Y196" i="15"/>
  <c r="C200" i="23" s="1"/>
  <c r="D200" i="23" s="1"/>
  <c r="E200" i="23" s="1"/>
  <c r="F200" i="23" s="1"/>
  <c r="G200" i="23" s="1"/>
  <c r="Y200" i="15"/>
  <c r="C204" i="23" s="1"/>
  <c r="D204" i="23" s="1"/>
  <c r="E204" i="23" s="1"/>
  <c r="F204" i="23" s="1"/>
  <c r="G204" i="23" s="1"/>
  <c r="Y206" i="15"/>
  <c r="C210" i="23" s="1"/>
  <c r="D210" i="23" s="1"/>
  <c r="E210" i="23" s="1"/>
  <c r="F210" i="23" s="1"/>
  <c r="G210" i="23" s="1"/>
  <c r="Y208" i="15"/>
  <c r="C212" i="23" s="1"/>
  <c r="D212" i="23" s="1"/>
  <c r="E212" i="23" s="1"/>
  <c r="F212" i="23" s="1"/>
  <c r="G212" i="23" s="1"/>
  <c r="Y210" i="15"/>
  <c r="C214" i="23" s="1"/>
  <c r="D214" i="23" s="1"/>
  <c r="E214" i="23" s="1"/>
  <c r="F214" i="23" s="1"/>
  <c r="G214" i="23" s="1"/>
  <c r="Y212" i="15"/>
  <c r="C216" i="23" s="1"/>
  <c r="D216" i="23" s="1"/>
  <c r="E216" i="23" s="1"/>
  <c r="F216" i="23" s="1"/>
  <c r="G216" i="23" s="1"/>
  <c r="AG214" i="15"/>
  <c r="M218" i="23" s="1"/>
  <c r="Y218" i="15"/>
  <c r="C222" i="23" s="1"/>
  <c r="D222" i="23" s="1"/>
  <c r="E222" i="23" s="1"/>
  <c r="F222" i="23" s="1"/>
  <c r="G222" i="23" s="1"/>
  <c r="Y220" i="15"/>
  <c r="C224" i="23" s="1"/>
  <c r="D224" i="23" s="1"/>
  <c r="E224" i="23" s="1"/>
  <c r="F224" i="23" s="1"/>
  <c r="G224" i="23" s="1"/>
  <c r="Y222" i="15"/>
  <c r="C226" i="23" s="1"/>
  <c r="D226" i="23" s="1"/>
  <c r="E226" i="23" s="1"/>
  <c r="F226" i="23" s="1"/>
  <c r="G226" i="23" s="1"/>
  <c r="Y232" i="15"/>
  <c r="C236" i="23" s="1"/>
  <c r="D236" i="23" s="1"/>
  <c r="E236" i="23" s="1"/>
  <c r="F236" i="23" s="1"/>
  <c r="G236" i="23" s="1"/>
  <c r="Y17" i="15"/>
  <c r="C21" i="23" s="1"/>
  <c r="D21" i="23" s="1"/>
  <c r="E21" i="23" s="1"/>
  <c r="F21" i="23" s="1"/>
  <c r="G21" i="23" s="1"/>
  <c r="Y19" i="15"/>
  <c r="C23" i="23" s="1"/>
  <c r="D23" i="23" s="1"/>
  <c r="E23" i="23" s="1"/>
  <c r="F23" i="23" s="1"/>
  <c r="G23" i="23" s="1"/>
  <c r="AG25" i="15"/>
  <c r="M29" i="23" s="1"/>
  <c r="Y27" i="15"/>
  <c r="C31" i="23" s="1"/>
  <c r="D31" i="23" s="1"/>
  <c r="E31" i="23" s="1"/>
  <c r="F31" i="23" s="1"/>
  <c r="G31" i="23" s="1"/>
  <c r="Y31" i="15"/>
  <c r="C35" i="23" s="1"/>
  <c r="D35" i="23" s="1"/>
  <c r="E35" i="23" s="1"/>
  <c r="F35" i="23" s="1"/>
  <c r="G35" i="23" s="1"/>
  <c r="Y33" i="15"/>
  <c r="C37" i="23" s="1"/>
  <c r="D37" i="23" s="1"/>
  <c r="E37" i="23" s="1"/>
  <c r="F37" i="23" s="1"/>
  <c r="G37" i="23" s="1"/>
  <c r="Y35" i="15"/>
  <c r="C39" i="23" s="1"/>
  <c r="D39" i="23" s="1"/>
  <c r="E39" i="23" s="1"/>
  <c r="F39" i="23" s="1"/>
  <c r="G39" i="23" s="1"/>
  <c r="Y43" i="15"/>
  <c r="C47" i="23" s="1"/>
  <c r="D47" i="23" s="1"/>
  <c r="E47" i="23" s="1"/>
  <c r="F47" i="23" s="1"/>
  <c r="G47" i="23" s="1"/>
  <c r="Y45" i="15"/>
  <c r="C49" i="23" s="1"/>
  <c r="D49" i="23" s="1"/>
  <c r="E49" i="23" s="1"/>
  <c r="F49" i="23" s="1"/>
  <c r="G49" i="23" s="1"/>
  <c r="Y47" i="15"/>
  <c r="C51" i="23" s="1"/>
  <c r="D51" i="23" s="1"/>
  <c r="E51" i="23" s="1"/>
  <c r="F51" i="23" s="1"/>
  <c r="G51" i="23" s="1"/>
  <c r="AG51" i="15"/>
  <c r="M55" i="23" s="1"/>
  <c r="Y53" i="15"/>
  <c r="C57" i="23" s="1"/>
  <c r="D57" i="23" s="1"/>
  <c r="E57" i="23" s="1"/>
  <c r="F57" i="23" s="1"/>
  <c r="G57" i="23" s="1"/>
  <c r="Y57" i="15"/>
  <c r="C61" i="23" s="1"/>
  <c r="D61" i="23" s="1"/>
  <c r="E61" i="23" s="1"/>
  <c r="F61" i="23" s="1"/>
  <c r="G61" i="23" s="1"/>
  <c r="AG59" i="15"/>
  <c r="M63" i="23" s="1"/>
  <c r="Y63" i="15"/>
  <c r="C67" i="23" s="1"/>
  <c r="D67" i="23" s="1"/>
  <c r="E67" i="23" s="1"/>
  <c r="F67" i="23" s="1"/>
  <c r="G67" i="23" s="1"/>
  <c r="AG65" i="15"/>
  <c r="M69" i="23" s="1"/>
  <c r="AG67" i="15"/>
  <c r="M71" i="23" s="1"/>
  <c r="AG71" i="15"/>
  <c r="M75" i="23" s="1"/>
  <c r="Y75" i="15"/>
  <c r="C79" i="23" s="1"/>
  <c r="D79" i="23" s="1"/>
  <c r="E79" i="23" s="1"/>
  <c r="F79" i="23" s="1"/>
  <c r="G79" i="23" s="1"/>
  <c r="Y79" i="15"/>
  <c r="C83" i="23" s="1"/>
  <c r="D83" i="23" s="1"/>
  <c r="E83" i="23" s="1"/>
  <c r="F83" i="23" s="1"/>
  <c r="G83" i="23" s="1"/>
  <c r="Y83" i="15"/>
  <c r="C87" i="23" s="1"/>
  <c r="D87" i="23" s="1"/>
  <c r="E87" i="23" s="1"/>
  <c r="F87" i="23" s="1"/>
  <c r="G87" i="23" s="1"/>
  <c r="Y85" i="15"/>
  <c r="C89" i="23" s="1"/>
  <c r="D89" i="23" s="1"/>
  <c r="E89" i="23" s="1"/>
  <c r="F89" i="23" s="1"/>
  <c r="G89" i="23" s="1"/>
  <c r="Y91" i="15"/>
  <c r="C95" i="23" s="1"/>
  <c r="D95" i="23" s="1"/>
  <c r="E95" i="23" s="1"/>
  <c r="F95" i="23" s="1"/>
  <c r="G95" i="23" s="1"/>
  <c r="Y109" i="15"/>
  <c r="C113" i="23" s="1"/>
  <c r="D113" i="23" s="1"/>
  <c r="E113" i="23" s="1"/>
  <c r="F113" i="23" s="1"/>
  <c r="G113" i="23" s="1"/>
  <c r="AG111" i="15"/>
  <c r="M115" i="23" s="1"/>
  <c r="Y136" i="15"/>
  <c r="C140" i="23" s="1"/>
  <c r="D140" i="23" s="1"/>
  <c r="E140" i="23" s="1"/>
  <c r="F140" i="23" s="1"/>
  <c r="G140" i="23" s="1"/>
  <c r="Y138" i="15"/>
  <c r="C142" i="23" s="1"/>
  <c r="D142" i="23" s="1"/>
  <c r="E142" i="23" s="1"/>
  <c r="F142" i="23" s="1"/>
  <c r="G142" i="23" s="1"/>
  <c r="Y143" i="15"/>
  <c r="C147" i="23" s="1"/>
  <c r="D147" i="23" s="1"/>
  <c r="E147" i="23" s="1"/>
  <c r="F147" i="23" s="1"/>
  <c r="G147" i="23" s="1"/>
  <c r="M17" i="23"/>
  <c r="Y16" i="15"/>
  <c r="C20" i="23" s="1"/>
  <c r="D20" i="23" s="1"/>
  <c r="E20" i="23" s="1"/>
  <c r="F20" i="23" s="1"/>
  <c r="G20" i="23" s="1"/>
  <c r="M22" i="23"/>
  <c r="Y22" i="15"/>
  <c r="C26" i="23" s="1"/>
  <c r="D26" i="23" s="1"/>
  <c r="E26" i="23" s="1"/>
  <c r="F26" i="23" s="1"/>
  <c r="G26" i="23" s="1"/>
  <c r="Y24" i="15"/>
  <c r="C28" i="23" s="1"/>
  <c r="D28" i="23" s="1"/>
  <c r="E28" i="23" s="1"/>
  <c r="F28" i="23" s="1"/>
  <c r="G28" i="23" s="1"/>
  <c r="AG26" i="15"/>
  <c r="M30" i="23" s="1"/>
  <c r="Y30" i="15"/>
  <c r="C34" i="23" s="1"/>
  <c r="D34" i="23" s="1"/>
  <c r="E34" i="23" s="1"/>
  <c r="F34" i="23" s="1"/>
  <c r="G34" i="23" s="1"/>
  <c r="Y32" i="15"/>
  <c r="C36" i="23" s="1"/>
  <c r="D36" i="23" s="1"/>
  <c r="E36" i="23" s="1"/>
  <c r="F36" i="23" s="1"/>
  <c r="G36" i="23" s="1"/>
  <c r="Y34" i="15"/>
  <c r="C38" i="23" s="1"/>
  <c r="D38" i="23" s="1"/>
  <c r="E38" i="23" s="1"/>
  <c r="F38" i="23" s="1"/>
  <c r="G38" i="23" s="1"/>
  <c r="Y38" i="15"/>
  <c r="C42" i="23" s="1"/>
  <c r="D42" i="23" s="1"/>
  <c r="E42" i="23" s="1"/>
  <c r="F42" i="23" s="1"/>
  <c r="G42" i="23" s="1"/>
  <c r="Y40" i="15"/>
  <c r="C44" i="23" s="1"/>
  <c r="D44" i="23" s="1"/>
  <c r="E44" i="23" s="1"/>
  <c r="F44" i="23" s="1"/>
  <c r="G44" i="23" s="1"/>
  <c r="Y42" i="15"/>
  <c r="C46" i="23" s="1"/>
  <c r="D46" i="23" s="1"/>
  <c r="E46" i="23" s="1"/>
  <c r="F46" i="23" s="1"/>
  <c r="G46" i="23" s="1"/>
  <c r="AG44" i="15"/>
  <c r="M48" i="23" s="1"/>
  <c r="Y46" i="15"/>
  <c r="C50" i="23" s="1"/>
  <c r="D50" i="23" s="1"/>
  <c r="E50" i="23" s="1"/>
  <c r="F50" i="23" s="1"/>
  <c r="G50" i="23" s="1"/>
  <c r="Y50" i="15"/>
  <c r="C54" i="23" s="1"/>
  <c r="D54" i="23" s="1"/>
  <c r="E54" i="23" s="1"/>
  <c r="F54" i="23" s="1"/>
  <c r="G54" i="23" s="1"/>
  <c r="Y133" i="15"/>
  <c r="C137" i="23" s="1"/>
  <c r="D137" i="23" s="1"/>
  <c r="E137" i="23" s="1"/>
  <c r="F137" i="23" s="1"/>
  <c r="G137" i="23" s="1"/>
  <c r="Y135" i="15"/>
  <c r="C139" i="23" s="1"/>
  <c r="D139" i="23" s="1"/>
  <c r="E139" i="23" s="1"/>
  <c r="F139" i="23" s="1"/>
  <c r="G139" i="23" s="1"/>
  <c r="Y137" i="15"/>
  <c r="C141" i="23" s="1"/>
  <c r="D141" i="23" s="1"/>
  <c r="E141" i="23" s="1"/>
  <c r="F141" i="23" s="1"/>
  <c r="G141" i="23" s="1"/>
  <c r="Y140" i="15"/>
  <c r="C144" i="23" s="1"/>
  <c r="D144" i="23" s="1"/>
  <c r="E144" i="23" s="1"/>
  <c r="F144" i="23" s="1"/>
  <c r="G144" i="23" s="1"/>
  <c r="Y142" i="15"/>
  <c r="C146" i="23" s="1"/>
  <c r="D146" i="23" s="1"/>
  <c r="E146" i="23" s="1"/>
  <c r="F146" i="23" s="1"/>
  <c r="G146" i="23" s="1"/>
  <c r="AG52" i="15"/>
  <c r="M56" i="23" s="1"/>
  <c r="Y56" i="15"/>
  <c r="C60" i="23" s="1"/>
  <c r="D60" i="23" s="1"/>
  <c r="E60" i="23" s="1"/>
  <c r="F60" i="23" s="1"/>
  <c r="G60" i="23" s="1"/>
  <c r="Y62" i="15"/>
  <c r="C66" i="23" s="1"/>
  <c r="D66" i="23" s="1"/>
  <c r="E66" i="23" s="1"/>
  <c r="F66" i="23" s="1"/>
  <c r="G66" i="23" s="1"/>
  <c r="Y70" i="15"/>
  <c r="C74" i="23" s="1"/>
  <c r="D74" i="23" s="1"/>
  <c r="E74" i="23" s="1"/>
  <c r="F74" i="23" s="1"/>
  <c r="G74" i="23" s="1"/>
  <c r="Y74" i="15"/>
  <c r="C78" i="23" s="1"/>
  <c r="D78" i="23" s="1"/>
  <c r="E78" i="23" s="1"/>
  <c r="F78" i="23" s="1"/>
  <c r="G78" i="23" s="1"/>
  <c r="Y78" i="15"/>
  <c r="C82" i="23" s="1"/>
  <c r="D82" i="23" s="1"/>
  <c r="E82" i="23" s="1"/>
  <c r="F82" i="23" s="1"/>
  <c r="G82" i="23" s="1"/>
  <c r="Y82" i="15"/>
  <c r="C86" i="23" s="1"/>
  <c r="D86" i="23" s="1"/>
  <c r="E86" i="23" s="1"/>
  <c r="F86" i="23" s="1"/>
  <c r="G86" i="23" s="1"/>
  <c r="Y51" i="15"/>
  <c r="C55" i="23" s="1"/>
  <c r="D55" i="23" s="1"/>
  <c r="E55" i="23" s="1"/>
  <c r="F55" i="23" s="1"/>
  <c r="G55" i="23" s="1"/>
  <c r="Y55" i="15"/>
  <c r="C59" i="23" s="1"/>
  <c r="D59" i="23" s="1"/>
  <c r="E59" i="23" s="1"/>
  <c r="F59" i="23" s="1"/>
  <c r="G59" i="23" s="1"/>
  <c r="Y59" i="15"/>
  <c r="C63" i="23" s="1"/>
  <c r="D63" i="23" s="1"/>
  <c r="E63" i="23" s="1"/>
  <c r="F63" i="23" s="1"/>
  <c r="G63" i="23" s="1"/>
  <c r="Y61" i="15"/>
  <c r="C65" i="23" s="1"/>
  <c r="D65" i="23" s="1"/>
  <c r="E65" i="23" s="1"/>
  <c r="F65" i="23" s="1"/>
  <c r="G65" i="23" s="1"/>
  <c r="Y65" i="15"/>
  <c r="C69" i="23" s="1"/>
  <c r="D69" i="23" s="1"/>
  <c r="E69" i="23" s="1"/>
  <c r="F69" i="23" s="1"/>
  <c r="G69" i="23" s="1"/>
  <c r="Y67" i="15"/>
  <c r="C71" i="23" s="1"/>
  <c r="D71" i="23" s="1"/>
  <c r="E71" i="23" s="1"/>
  <c r="F71" i="23" s="1"/>
  <c r="G71" i="23" s="1"/>
  <c r="Y69" i="15"/>
  <c r="C73" i="23" s="1"/>
  <c r="D73" i="23" s="1"/>
  <c r="E73" i="23" s="1"/>
  <c r="F73" i="23" s="1"/>
  <c r="G73" i="23" s="1"/>
  <c r="Y71" i="15"/>
  <c r="C75" i="23" s="1"/>
  <c r="D75" i="23" s="1"/>
  <c r="E75" i="23" s="1"/>
  <c r="F75" i="23" s="1"/>
  <c r="G75" i="23" s="1"/>
  <c r="Y73" i="15"/>
  <c r="C77" i="23" s="1"/>
  <c r="D77" i="23" s="1"/>
  <c r="E77" i="23" s="1"/>
  <c r="F77" i="23" s="1"/>
  <c r="G77" i="23" s="1"/>
  <c r="Y77" i="15"/>
  <c r="C81" i="23" s="1"/>
  <c r="D81" i="23" s="1"/>
  <c r="E81" i="23" s="1"/>
  <c r="F81" i="23" s="1"/>
  <c r="G81" i="23" s="1"/>
  <c r="Y81" i="15"/>
  <c r="C85" i="23" s="1"/>
  <c r="D85" i="23" s="1"/>
  <c r="E85" i="23" s="1"/>
  <c r="F85" i="23" s="1"/>
  <c r="G85" i="23" s="1"/>
  <c r="Y84" i="15"/>
  <c r="C88" i="23" s="1"/>
  <c r="D88" i="23" s="1"/>
  <c r="E88" i="23" s="1"/>
  <c r="F88" i="23" s="1"/>
  <c r="G88" i="23" s="1"/>
  <c r="Y88" i="15"/>
  <c r="C92" i="23" s="1"/>
  <c r="D92" i="23" s="1"/>
  <c r="E92" i="23" s="1"/>
  <c r="F92" i="23" s="1"/>
  <c r="G92" i="23" s="1"/>
  <c r="Y90" i="15"/>
  <c r="C94" i="23" s="1"/>
  <c r="D94" i="23" s="1"/>
  <c r="E94" i="23" s="1"/>
  <c r="F94" i="23" s="1"/>
  <c r="G94" i="23" s="1"/>
  <c r="AG93" i="15"/>
  <c r="M97" i="23" s="1"/>
  <c r="N97" i="23" s="1"/>
  <c r="O97" i="23" s="1"/>
  <c r="P97" i="23" s="1"/>
  <c r="Q97" i="23" s="1"/>
  <c r="Y95" i="15"/>
  <c r="C99" i="23" s="1"/>
  <c r="D99" i="23" s="1"/>
  <c r="E99" i="23" s="1"/>
  <c r="F99" i="23" s="1"/>
  <c r="G99" i="23" s="1"/>
  <c r="AG97" i="15"/>
  <c r="M101" i="23" s="1"/>
  <c r="N101" i="23" s="1"/>
  <c r="O101" i="23" s="1"/>
  <c r="P101" i="23" s="1"/>
  <c r="Q101" i="23" s="1"/>
  <c r="AG99" i="15"/>
  <c r="M103" i="23" s="1"/>
  <c r="Y103" i="15"/>
  <c r="C107" i="23" s="1"/>
  <c r="D107" i="23" s="1"/>
  <c r="E107" i="23" s="1"/>
  <c r="F107" i="23" s="1"/>
  <c r="G107" i="23" s="1"/>
  <c r="Y107" i="15"/>
  <c r="C111" i="23" s="1"/>
  <c r="D111" i="23" s="1"/>
  <c r="E111" i="23" s="1"/>
  <c r="F111" i="23" s="1"/>
  <c r="G111" i="23" s="1"/>
  <c r="AG113" i="15"/>
  <c r="M117" i="23" s="1"/>
  <c r="N117" i="23" s="1"/>
  <c r="O117" i="23" s="1"/>
  <c r="P117" i="23" s="1"/>
  <c r="Q117" i="23" s="1"/>
  <c r="Y117" i="15"/>
  <c r="C121" i="23" s="1"/>
  <c r="D121" i="23" s="1"/>
  <c r="E121" i="23" s="1"/>
  <c r="F121" i="23" s="1"/>
  <c r="G121" i="23" s="1"/>
  <c r="AG119" i="15"/>
  <c r="M123" i="23" s="1"/>
  <c r="AG121" i="15"/>
  <c r="M125" i="23" s="1"/>
  <c r="N125" i="23" s="1"/>
  <c r="O125" i="23" s="1"/>
  <c r="P125" i="23" s="1"/>
  <c r="Q125" i="23" s="1"/>
  <c r="Y123" i="15"/>
  <c r="C127" i="23" s="1"/>
  <c r="D127" i="23" s="1"/>
  <c r="E127" i="23" s="1"/>
  <c r="F127" i="23" s="1"/>
  <c r="G127" i="23" s="1"/>
  <c r="AG125" i="15"/>
  <c r="M129" i="23" s="1"/>
  <c r="N129" i="23" s="1"/>
  <c r="O129" i="23" s="1"/>
  <c r="P129" i="23" s="1"/>
  <c r="Q129" i="23" s="1"/>
  <c r="Y127" i="15"/>
  <c r="C131" i="23" s="1"/>
  <c r="D131" i="23" s="1"/>
  <c r="E131" i="23" s="1"/>
  <c r="F131" i="23" s="1"/>
  <c r="G131" i="23" s="1"/>
  <c r="AG129" i="15"/>
  <c r="M133" i="23" s="1"/>
  <c r="N133" i="23" s="1"/>
  <c r="O133" i="23" s="1"/>
  <c r="P133" i="23" s="1"/>
  <c r="Q133" i="23" s="1"/>
  <c r="Y131" i="15"/>
  <c r="C135" i="23" s="1"/>
  <c r="D135" i="23" s="1"/>
  <c r="E135" i="23" s="1"/>
  <c r="F135" i="23" s="1"/>
  <c r="G135" i="23" s="1"/>
  <c r="Y193" i="15"/>
  <c r="C197" i="23" s="1"/>
  <c r="D197" i="23" s="1"/>
  <c r="E197" i="23" s="1"/>
  <c r="F197" i="23" s="1"/>
  <c r="G197" i="23" s="1"/>
  <c r="AG195" i="15"/>
  <c r="M199" i="23" s="1"/>
  <c r="Y199" i="15"/>
  <c r="C203" i="23" s="1"/>
  <c r="D203" i="23" s="1"/>
  <c r="E203" i="23" s="1"/>
  <c r="F203" i="23" s="1"/>
  <c r="G203" i="23" s="1"/>
  <c r="Y203" i="15"/>
  <c r="C207" i="23" s="1"/>
  <c r="D207" i="23" s="1"/>
  <c r="E207" i="23" s="1"/>
  <c r="F207" i="23" s="1"/>
  <c r="G207" i="23" s="1"/>
  <c r="Y205" i="15"/>
  <c r="C209" i="23" s="1"/>
  <c r="D209" i="23" s="1"/>
  <c r="E209" i="23" s="1"/>
  <c r="F209" i="23" s="1"/>
  <c r="G209" i="23" s="1"/>
  <c r="AG207" i="15"/>
  <c r="M211" i="23" s="1"/>
  <c r="Y209" i="15"/>
  <c r="C213" i="23" s="1"/>
  <c r="D213" i="23" s="1"/>
  <c r="E213" i="23" s="1"/>
  <c r="F213" i="23" s="1"/>
  <c r="G213" i="23" s="1"/>
  <c r="Y211" i="15"/>
  <c r="C215" i="23" s="1"/>
  <c r="D215" i="23" s="1"/>
  <c r="E215" i="23" s="1"/>
  <c r="F215" i="23" s="1"/>
  <c r="G215" i="23" s="1"/>
  <c r="Y217" i="15"/>
  <c r="C221" i="23" s="1"/>
  <c r="D221" i="23" s="1"/>
  <c r="E221" i="23" s="1"/>
  <c r="F221" i="23" s="1"/>
  <c r="G221" i="23" s="1"/>
  <c r="AG219" i="15"/>
  <c r="M223" i="23" s="1"/>
  <c r="AG221" i="15"/>
  <c r="M225" i="23" s="1"/>
  <c r="Y225" i="15"/>
  <c r="C229" i="23" s="1"/>
  <c r="D229" i="23" s="1"/>
  <c r="E229" i="23" s="1"/>
  <c r="F229" i="23" s="1"/>
  <c r="G229" i="23" s="1"/>
  <c r="Y231" i="15"/>
  <c r="C235" i="23" s="1"/>
  <c r="D235" i="23" s="1"/>
  <c r="E235" i="23" s="1"/>
  <c r="F235" i="23" s="1"/>
  <c r="G235" i="23" s="1"/>
  <c r="AG83" i="15"/>
  <c r="M87" i="23" s="1"/>
  <c r="Y87" i="15"/>
  <c r="C91" i="23" s="1"/>
  <c r="D91" i="23" s="1"/>
  <c r="E91" i="23" s="1"/>
  <c r="F91" i="23" s="1"/>
  <c r="G91" i="23" s="1"/>
  <c r="Y89" i="15"/>
  <c r="C93" i="23" s="1"/>
  <c r="D93" i="23" s="1"/>
  <c r="E93" i="23" s="1"/>
  <c r="F93" i="23" s="1"/>
  <c r="G93" i="23" s="1"/>
  <c r="AG94" i="15"/>
  <c r="Y96" i="15"/>
  <c r="C100" i="23" s="1"/>
  <c r="D100" i="23" s="1"/>
  <c r="E100" i="23" s="1"/>
  <c r="F100" i="23" s="1"/>
  <c r="G100" i="23" s="1"/>
  <c r="Y102" i="15"/>
  <c r="C106" i="23" s="1"/>
  <c r="D106" i="23" s="1"/>
  <c r="E106" i="23" s="1"/>
  <c r="F106" i="23" s="1"/>
  <c r="G106" i="23" s="1"/>
  <c r="Y106" i="15"/>
  <c r="C110" i="23" s="1"/>
  <c r="D110" i="23" s="1"/>
  <c r="E110" i="23" s="1"/>
  <c r="F110" i="23" s="1"/>
  <c r="G110" i="23" s="1"/>
  <c r="AG108" i="15"/>
  <c r="M112" i="23" s="1"/>
  <c r="Y111" i="15"/>
  <c r="C115" i="23" s="1"/>
  <c r="D115" i="23" s="1"/>
  <c r="E115" i="23" s="1"/>
  <c r="F115" i="23" s="1"/>
  <c r="G115" i="23" s="1"/>
  <c r="Y113" i="15"/>
  <c r="C117" i="23" s="1"/>
  <c r="D117" i="23" s="1"/>
  <c r="E117" i="23" s="1"/>
  <c r="F117" i="23" s="1"/>
  <c r="G117" i="23" s="1"/>
  <c r="Y116" i="15"/>
  <c r="C120" i="23" s="1"/>
  <c r="D120" i="23" s="1"/>
  <c r="E120" i="23" s="1"/>
  <c r="F120" i="23" s="1"/>
  <c r="G120" i="23" s="1"/>
  <c r="AG122" i="15"/>
  <c r="M126" i="23" s="1"/>
  <c r="AG126" i="15"/>
  <c r="M130" i="23" s="1"/>
  <c r="AG130" i="15"/>
  <c r="M134" i="23" s="1"/>
  <c r="Y192" i="15"/>
  <c r="C196" i="23" s="1"/>
  <c r="D196" i="23" s="1"/>
  <c r="E196" i="23" s="1"/>
  <c r="F196" i="23" s="1"/>
  <c r="G196" i="23" s="1"/>
  <c r="Y198" i="15"/>
  <c r="C202" i="23" s="1"/>
  <c r="D202" i="23" s="1"/>
  <c r="E202" i="23" s="1"/>
  <c r="F202" i="23" s="1"/>
  <c r="G202" i="23" s="1"/>
  <c r="Y202" i="15"/>
  <c r="C206" i="23" s="1"/>
  <c r="D206" i="23" s="1"/>
  <c r="E206" i="23" s="1"/>
  <c r="F206" i="23" s="1"/>
  <c r="G206" i="23" s="1"/>
  <c r="Y204" i="15"/>
  <c r="C208" i="23" s="1"/>
  <c r="D208" i="23" s="1"/>
  <c r="E208" i="23" s="1"/>
  <c r="F208" i="23" s="1"/>
  <c r="G208" i="23" s="1"/>
  <c r="AG208" i="15"/>
  <c r="M212" i="23" s="1"/>
  <c r="N212" i="23" s="1"/>
  <c r="O212" i="23" s="1"/>
  <c r="P212" i="23" s="1"/>
  <c r="Q212" i="23" s="1"/>
  <c r="AG210" i="15"/>
  <c r="M214" i="23" s="1"/>
  <c r="Y214" i="15"/>
  <c r="C218" i="23" s="1"/>
  <c r="D218" i="23" s="1"/>
  <c r="E218" i="23" s="1"/>
  <c r="F218" i="23" s="1"/>
  <c r="G218" i="23" s="1"/>
  <c r="Y216" i="15"/>
  <c r="C220" i="23" s="1"/>
  <c r="D220" i="23" s="1"/>
  <c r="E220" i="23" s="1"/>
  <c r="F220" i="23" s="1"/>
  <c r="G220" i="23" s="1"/>
  <c r="Y224" i="15"/>
  <c r="C228" i="23" s="1"/>
  <c r="D228" i="23" s="1"/>
  <c r="E228" i="23" s="1"/>
  <c r="F228" i="23" s="1"/>
  <c r="G228" i="23" s="1"/>
  <c r="Y226" i="15"/>
  <c r="C230" i="23" s="1"/>
  <c r="D230" i="23" s="1"/>
  <c r="E230" i="23" s="1"/>
  <c r="F230" i="23" s="1"/>
  <c r="G230" i="23" s="1"/>
  <c r="Y228" i="15"/>
  <c r="C232" i="23" s="1"/>
  <c r="D232" i="23" s="1"/>
  <c r="E232" i="23" s="1"/>
  <c r="F232" i="23" s="1"/>
  <c r="G232" i="23" s="1"/>
  <c r="Y230" i="15"/>
  <c r="C234" i="23" s="1"/>
  <c r="D234" i="23" s="1"/>
  <c r="E234" i="23" s="1"/>
  <c r="F234" i="23" s="1"/>
  <c r="G234" i="23" s="1"/>
  <c r="AA190" i="16"/>
  <c r="H194" i="22" s="1"/>
  <c r="S191" i="18"/>
  <c r="H193" i="20" s="1"/>
  <c r="S195" i="18"/>
  <c r="H197" i="20" s="1"/>
  <c r="S203" i="18"/>
  <c r="H205" i="20" s="1"/>
  <c r="I205" i="20" s="1"/>
  <c r="J205" i="20" s="1"/>
  <c r="S207" i="18"/>
  <c r="H209" i="20" s="1"/>
  <c r="S219" i="18"/>
  <c r="H221" i="20" s="1"/>
  <c r="S221" i="18"/>
  <c r="S225" i="18"/>
  <c r="I181" i="21" l="1"/>
  <c r="I128" i="21"/>
  <c r="I224" i="21"/>
  <c r="I146" i="21"/>
  <c r="I99" i="21"/>
  <c r="I230" i="20"/>
  <c r="J230" i="20" s="1"/>
  <c r="K230" i="20" s="1"/>
  <c r="I209" i="20"/>
  <c r="J209" i="20" s="1"/>
  <c r="K209" i="20" s="1"/>
  <c r="I182" i="20"/>
  <c r="J182" i="20" s="1"/>
  <c r="K182" i="20" s="1"/>
  <c r="I145" i="20"/>
  <c r="J145" i="20" s="1"/>
  <c r="I133" i="21"/>
  <c r="F172" i="21"/>
  <c r="G172" i="21" s="1"/>
  <c r="I10" i="20"/>
  <c r="J10" i="20" s="1"/>
  <c r="J113" i="20"/>
  <c r="K113" i="20" s="1"/>
  <c r="L113" i="20" s="1"/>
  <c r="N113" i="20" s="1"/>
  <c r="I90" i="20"/>
  <c r="J90" i="20" s="1"/>
  <c r="I180" i="20"/>
  <c r="J180" i="20" s="1"/>
  <c r="K47" i="20"/>
  <c r="L47" i="20" s="1"/>
  <c r="N47" i="20" s="1"/>
  <c r="I42" i="20"/>
  <c r="J42" i="20" s="1"/>
  <c r="S190" i="22"/>
  <c r="I53" i="20"/>
  <c r="J53" i="20" s="1"/>
  <c r="K53" i="20" s="1"/>
  <c r="L53" i="20" s="1"/>
  <c r="N53" i="20" s="1"/>
  <c r="I173" i="20"/>
  <c r="J173" i="20" s="1"/>
  <c r="I27" i="20"/>
  <c r="J27" i="20" s="1"/>
  <c r="K27" i="20" s="1"/>
  <c r="L27" i="20" s="1"/>
  <c r="N27" i="20" s="1"/>
  <c r="K181" i="20"/>
  <c r="L181" i="20" s="1"/>
  <c r="N181" i="20" s="1"/>
  <c r="I170" i="20"/>
  <c r="J170" i="20" s="1"/>
  <c r="K170" i="20" s="1"/>
  <c r="L170" i="20" s="1"/>
  <c r="N170" i="20" s="1"/>
  <c r="I124" i="20"/>
  <c r="J124" i="20" s="1"/>
  <c r="I148" i="20"/>
  <c r="J148" i="20" s="1"/>
  <c r="I133" i="20"/>
  <c r="J133" i="20" s="1"/>
  <c r="I123" i="20"/>
  <c r="J123" i="20" s="1"/>
  <c r="K123" i="20" s="1"/>
  <c r="L123" i="20" s="1"/>
  <c r="N123" i="20" s="1"/>
  <c r="I98" i="20"/>
  <c r="J98" i="20" s="1"/>
  <c r="K98" i="20" s="1"/>
  <c r="I35" i="20"/>
  <c r="J35" i="20" s="1"/>
  <c r="J138" i="20"/>
  <c r="I11" i="20"/>
  <c r="J11" i="20" s="1"/>
  <c r="K11" i="20" s="1"/>
  <c r="L11" i="20" s="1"/>
  <c r="N11" i="20" s="1"/>
  <c r="I20" i="20"/>
  <c r="I155" i="20"/>
  <c r="J155" i="20" s="1"/>
  <c r="K155" i="20" s="1"/>
  <c r="L155" i="20" s="1"/>
  <c r="N155" i="20" s="1"/>
  <c r="I28" i="20"/>
  <c r="I216" i="20"/>
  <c r="J216" i="20" s="1"/>
  <c r="K216" i="20" s="1"/>
  <c r="I186" i="20"/>
  <c r="J186" i="20" s="1"/>
  <c r="I85" i="20"/>
  <c r="I193" i="20"/>
  <c r="J193" i="20" s="1"/>
  <c r="K193" i="20" s="1"/>
  <c r="E235" i="20"/>
  <c r="F5" i="42" s="1"/>
  <c r="D4" i="44" s="1"/>
  <c r="D6" i="44" s="1"/>
  <c r="K61" i="20"/>
  <c r="L61" i="20" s="1"/>
  <c r="N61" i="20" s="1"/>
  <c r="L192" i="20"/>
  <c r="N192" i="20" s="1"/>
  <c r="I177" i="20"/>
  <c r="J177" i="20" s="1"/>
  <c r="K177" i="20" s="1"/>
  <c r="I212" i="20"/>
  <c r="J212" i="20" s="1"/>
  <c r="I131" i="20"/>
  <c r="J131" i="20" s="1"/>
  <c r="K131" i="20" s="1"/>
  <c r="I26" i="20"/>
  <c r="J26" i="20" s="1"/>
  <c r="I73" i="20"/>
  <c r="I188" i="20"/>
  <c r="J188" i="20" s="1"/>
  <c r="I25" i="21"/>
  <c r="I41" i="21"/>
  <c r="I111" i="21"/>
  <c r="I147" i="21"/>
  <c r="I12" i="21"/>
  <c r="I97" i="21"/>
  <c r="S123" i="22"/>
  <c r="I143" i="22"/>
  <c r="J143" i="22" s="1"/>
  <c r="K143" i="22" s="1"/>
  <c r="L143" i="22" s="1"/>
  <c r="I75" i="22"/>
  <c r="J75" i="22" s="1"/>
  <c r="K75" i="22" s="1"/>
  <c r="L75" i="22" s="1"/>
  <c r="S75" i="22" s="1"/>
  <c r="I112" i="22"/>
  <c r="J112" i="22" s="1"/>
  <c r="K112" i="22" s="1"/>
  <c r="L112" i="22" s="1"/>
  <c r="S112" i="22" s="1"/>
  <c r="J73" i="21"/>
  <c r="I98" i="21"/>
  <c r="I122" i="21"/>
  <c r="I178" i="21"/>
  <c r="J171" i="21"/>
  <c r="K171" i="21" s="1"/>
  <c r="L171" i="21" s="1"/>
  <c r="I29" i="21"/>
  <c r="I34" i="21"/>
  <c r="I55" i="21"/>
  <c r="I139" i="21"/>
  <c r="I169" i="21"/>
  <c r="I43" i="21"/>
  <c r="J43" i="21" s="1"/>
  <c r="I125" i="21"/>
  <c r="J125" i="21" s="1"/>
  <c r="K125" i="21" s="1"/>
  <c r="L125" i="21" s="1"/>
  <c r="I47" i="21"/>
  <c r="I53" i="21"/>
  <c r="I143" i="21"/>
  <c r="I149" i="21"/>
  <c r="I48" i="21"/>
  <c r="I36" i="21"/>
  <c r="I136" i="21"/>
  <c r="I27" i="21"/>
  <c r="I54" i="21"/>
  <c r="I183" i="21"/>
  <c r="I28" i="21"/>
  <c r="E52" i="21"/>
  <c r="E70" i="21"/>
  <c r="F70" i="21" s="1"/>
  <c r="G70" i="21" s="1"/>
  <c r="I70" i="21"/>
  <c r="F233" i="21"/>
  <c r="G233" i="21" s="1"/>
  <c r="F185" i="21"/>
  <c r="G185" i="21" s="1"/>
  <c r="J56" i="23"/>
  <c r="K56" i="23" s="1"/>
  <c r="L56" i="23" s="1"/>
  <c r="N56" i="23"/>
  <c r="J12" i="23"/>
  <c r="K12" i="23" s="1"/>
  <c r="L12" i="23" s="1"/>
  <c r="N12" i="23"/>
  <c r="J28" i="23"/>
  <c r="K28" i="23" s="1"/>
  <c r="L28" i="23" s="1"/>
  <c r="N28" i="23"/>
  <c r="J55" i="23"/>
  <c r="K55" i="23" s="1"/>
  <c r="L55" i="23" s="1"/>
  <c r="N55" i="23"/>
  <c r="J87" i="23"/>
  <c r="K87" i="23" s="1"/>
  <c r="L87" i="23" s="1"/>
  <c r="N87" i="23"/>
  <c r="J30" i="23"/>
  <c r="K30" i="23" s="1"/>
  <c r="L30" i="23" s="1"/>
  <c r="N30" i="23"/>
  <c r="J100" i="23"/>
  <c r="K100" i="23" s="1"/>
  <c r="L100" i="23" s="1"/>
  <c r="N100" i="23"/>
  <c r="J148" i="23"/>
  <c r="K148" i="23" s="1"/>
  <c r="L148" i="23" s="1"/>
  <c r="N148" i="23"/>
  <c r="J123" i="23"/>
  <c r="K123" i="23" s="1"/>
  <c r="L123" i="23" s="1"/>
  <c r="N123" i="23"/>
  <c r="O123" i="23" s="1"/>
  <c r="P123" i="23" s="1"/>
  <c r="Q123" i="23" s="1"/>
  <c r="J130" i="23"/>
  <c r="K130" i="23" s="1"/>
  <c r="L130" i="23" s="1"/>
  <c r="N130" i="23"/>
  <c r="J229" i="23"/>
  <c r="K229" i="23" s="1"/>
  <c r="L229" i="23" s="1"/>
  <c r="N229" i="23"/>
  <c r="O229" i="23" s="1"/>
  <c r="P229" i="23" s="1"/>
  <c r="Q229" i="23" s="1"/>
  <c r="J225" i="23"/>
  <c r="K225" i="23" s="1"/>
  <c r="L225" i="23" s="1"/>
  <c r="N225" i="23"/>
  <c r="J13" i="23"/>
  <c r="K13" i="23" s="1"/>
  <c r="L13" i="23" s="1"/>
  <c r="N13" i="23"/>
  <c r="J184" i="23"/>
  <c r="K184" i="23" s="1"/>
  <c r="L184" i="23" s="1"/>
  <c r="N184" i="23"/>
  <c r="J175" i="23"/>
  <c r="K175" i="23" s="1"/>
  <c r="L175" i="23" s="1"/>
  <c r="N175" i="23"/>
  <c r="J230" i="23"/>
  <c r="K230" i="23" s="1"/>
  <c r="L230" i="23" s="1"/>
  <c r="N230" i="23"/>
  <c r="J165" i="23"/>
  <c r="K165" i="23" s="1"/>
  <c r="L165" i="23" s="1"/>
  <c r="N165" i="23"/>
  <c r="J48" i="23"/>
  <c r="K48" i="23" s="1"/>
  <c r="L48" i="23" s="1"/>
  <c r="N48" i="23"/>
  <c r="J63" i="23"/>
  <c r="K63" i="23" s="1"/>
  <c r="L63" i="23" s="1"/>
  <c r="N63" i="23"/>
  <c r="J22" i="23"/>
  <c r="K22" i="23" s="1"/>
  <c r="L22" i="23" s="1"/>
  <c r="N22" i="23"/>
  <c r="J54" i="23"/>
  <c r="K54" i="23" s="1"/>
  <c r="L54" i="23" s="1"/>
  <c r="N54" i="23"/>
  <c r="J17" i="23"/>
  <c r="K17" i="23" s="1"/>
  <c r="L17" i="23" s="1"/>
  <c r="N17" i="23"/>
  <c r="J49" i="23"/>
  <c r="K49" i="23" s="1"/>
  <c r="L49" i="23" s="1"/>
  <c r="N49" i="23"/>
  <c r="J92" i="23"/>
  <c r="K92" i="23" s="1"/>
  <c r="L92" i="23" s="1"/>
  <c r="N92" i="23"/>
  <c r="J140" i="23"/>
  <c r="K140" i="23" s="1"/>
  <c r="L140" i="23" s="1"/>
  <c r="N140" i="23"/>
  <c r="J172" i="23"/>
  <c r="K172" i="23" s="1"/>
  <c r="L172" i="23" s="1"/>
  <c r="N172" i="23"/>
  <c r="J188" i="23"/>
  <c r="K188" i="23" s="1"/>
  <c r="L188" i="23" s="1"/>
  <c r="N188" i="23"/>
  <c r="J99" i="23"/>
  <c r="K99" i="23" s="1"/>
  <c r="L99" i="23" s="1"/>
  <c r="N99" i="23"/>
  <c r="J115" i="23"/>
  <c r="K115" i="23" s="1"/>
  <c r="L115" i="23" s="1"/>
  <c r="N115" i="23"/>
  <c r="J147" i="23"/>
  <c r="K147" i="23" s="1"/>
  <c r="L147" i="23" s="1"/>
  <c r="N147" i="23"/>
  <c r="J179" i="23"/>
  <c r="K179" i="23" s="1"/>
  <c r="L179" i="23" s="1"/>
  <c r="N179" i="23"/>
  <c r="J195" i="23"/>
  <c r="K195" i="23" s="1"/>
  <c r="L195" i="23" s="1"/>
  <c r="N195" i="23"/>
  <c r="J170" i="23"/>
  <c r="K170" i="23" s="1"/>
  <c r="L170" i="23" s="1"/>
  <c r="N170" i="23"/>
  <c r="J223" i="23"/>
  <c r="K223" i="23" s="1"/>
  <c r="L223" i="23" s="1"/>
  <c r="N223" i="23"/>
  <c r="J185" i="23"/>
  <c r="K185" i="23" s="1"/>
  <c r="L185" i="23" s="1"/>
  <c r="N185" i="23"/>
  <c r="J71" i="23"/>
  <c r="K71" i="23" s="1"/>
  <c r="L71" i="23" s="1"/>
  <c r="N71" i="23"/>
  <c r="J211" i="23"/>
  <c r="K211" i="23" s="1"/>
  <c r="L211" i="23" s="1"/>
  <c r="N211" i="23"/>
  <c r="J218" i="23"/>
  <c r="K218" i="23" s="1"/>
  <c r="L218" i="23" s="1"/>
  <c r="N218" i="23"/>
  <c r="J194" i="23"/>
  <c r="K194" i="23" s="1"/>
  <c r="L194" i="23" s="1"/>
  <c r="N194" i="23"/>
  <c r="O194" i="23" s="1"/>
  <c r="P194" i="23" s="1"/>
  <c r="Q194" i="23" s="1"/>
  <c r="J193" i="23"/>
  <c r="K193" i="23" s="1"/>
  <c r="L193" i="23" s="1"/>
  <c r="N193" i="23"/>
  <c r="J44" i="23"/>
  <c r="K44" i="23" s="1"/>
  <c r="L44" i="23" s="1"/>
  <c r="N44" i="23"/>
  <c r="O44" i="23" s="1"/>
  <c r="P44" i="23" s="1"/>
  <c r="Q44" i="23" s="1"/>
  <c r="J75" i="23"/>
  <c r="K75" i="23" s="1"/>
  <c r="L75" i="23" s="1"/>
  <c r="N75" i="23"/>
  <c r="J29" i="23"/>
  <c r="K29" i="23" s="1"/>
  <c r="L29" i="23" s="1"/>
  <c r="N29" i="23"/>
  <c r="O29" i="23" s="1"/>
  <c r="P29" i="23" s="1"/>
  <c r="Q29" i="23" s="1"/>
  <c r="J143" i="23"/>
  <c r="K143" i="23" s="1"/>
  <c r="L143" i="23" s="1"/>
  <c r="N143" i="23"/>
  <c r="J134" i="23"/>
  <c r="K134" i="23" s="1"/>
  <c r="L134" i="23" s="1"/>
  <c r="N134" i="23"/>
  <c r="O134" i="23" s="1"/>
  <c r="P134" i="23" s="1"/>
  <c r="Q134" i="23" s="1"/>
  <c r="J150" i="23"/>
  <c r="K150" i="23" s="1"/>
  <c r="L150" i="23" s="1"/>
  <c r="N150" i="23"/>
  <c r="J182" i="23"/>
  <c r="K182" i="23" s="1"/>
  <c r="L182" i="23" s="1"/>
  <c r="N182" i="23"/>
  <c r="O182" i="23" s="1"/>
  <c r="P182" i="23" s="1"/>
  <c r="Q182" i="23" s="1"/>
  <c r="J35" i="23"/>
  <c r="K35" i="23" s="1"/>
  <c r="L35" i="23" s="1"/>
  <c r="N35" i="23"/>
  <c r="J26" i="23"/>
  <c r="K26" i="23" s="1"/>
  <c r="L26" i="23" s="1"/>
  <c r="N26" i="23"/>
  <c r="O26" i="23" s="1"/>
  <c r="P26" i="23" s="1"/>
  <c r="Q26" i="23" s="1"/>
  <c r="J42" i="23"/>
  <c r="K42" i="23" s="1"/>
  <c r="L42" i="23" s="1"/>
  <c r="N42" i="23"/>
  <c r="J74" i="23"/>
  <c r="K74" i="23" s="1"/>
  <c r="L74" i="23" s="1"/>
  <c r="N74" i="23"/>
  <c r="O74" i="23" s="1"/>
  <c r="P74" i="23" s="1"/>
  <c r="Q74" i="23" s="1"/>
  <c r="J37" i="23"/>
  <c r="K37" i="23" s="1"/>
  <c r="L37" i="23" s="1"/>
  <c r="N37" i="23"/>
  <c r="J69" i="23"/>
  <c r="K69" i="23" s="1"/>
  <c r="L69" i="23" s="1"/>
  <c r="N69" i="23"/>
  <c r="O69" i="23" s="1"/>
  <c r="P69" i="23" s="1"/>
  <c r="Q69" i="23" s="1"/>
  <c r="J112" i="23"/>
  <c r="K112" i="23" s="1"/>
  <c r="L112" i="23" s="1"/>
  <c r="N112" i="23"/>
  <c r="J144" i="23"/>
  <c r="K144" i="23" s="1"/>
  <c r="L144" i="23" s="1"/>
  <c r="N144" i="23"/>
  <c r="O144" i="23" s="1"/>
  <c r="P144" i="23" s="1"/>
  <c r="Q144" i="23" s="1"/>
  <c r="J207" i="23"/>
  <c r="K207" i="23" s="1"/>
  <c r="L207" i="23" s="1"/>
  <c r="N207" i="23"/>
  <c r="J103" i="23"/>
  <c r="K103" i="23" s="1"/>
  <c r="L103" i="23" s="1"/>
  <c r="N103" i="23"/>
  <c r="O103" i="23" s="1"/>
  <c r="P103" i="23" s="1"/>
  <c r="Q103" i="23" s="1"/>
  <c r="J135" i="23"/>
  <c r="K135" i="23" s="1"/>
  <c r="L135" i="23" s="1"/>
  <c r="N135" i="23"/>
  <c r="J183" i="23"/>
  <c r="K183" i="23" s="1"/>
  <c r="L183" i="23" s="1"/>
  <c r="N183" i="23"/>
  <c r="O183" i="23" s="1"/>
  <c r="P183" i="23" s="1"/>
  <c r="Q183" i="23" s="1"/>
  <c r="J199" i="23"/>
  <c r="K199" i="23" s="1"/>
  <c r="L199" i="23" s="1"/>
  <c r="N199" i="23"/>
  <c r="J214" i="23"/>
  <c r="K214" i="23" s="1"/>
  <c r="L214" i="23" s="1"/>
  <c r="N214" i="23"/>
  <c r="O214" i="23" s="1"/>
  <c r="P214" i="23" s="1"/>
  <c r="Q214" i="23" s="1"/>
  <c r="J126" i="23"/>
  <c r="K126" i="23" s="1"/>
  <c r="L126" i="23" s="1"/>
  <c r="N126" i="23"/>
  <c r="J190" i="23"/>
  <c r="K190" i="23" s="1"/>
  <c r="L190" i="23" s="1"/>
  <c r="N190" i="23"/>
  <c r="O190" i="23" s="1"/>
  <c r="P190" i="23" s="1"/>
  <c r="Q190" i="23" s="1"/>
  <c r="J157" i="23"/>
  <c r="K157" i="23" s="1"/>
  <c r="L157" i="23" s="1"/>
  <c r="N157" i="23"/>
  <c r="S157" i="22"/>
  <c r="S97" i="22"/>
  <c r="S26" i="22"/>
  <c r="S207" i="22"/>
  <c r="S49" i="22"/>
  <c r="S44" i="22"/>
  <c r="S134" i="22"/>
  <c r="I221" i="20"/>
  <c r="J221" i="20" s="1"/>
  <c r="K221" i="20" s="1"/>
  <c r="K40" i="20"/>
  <c r="L40" i="20" s="1"/>
  <c r="N40" i="20" s="1"/>
  <c r="I197" i="20"/>
  <c r="J197" i="20" s="1"/>
  <c r="K197" i="20" s="1"/>
  <c r="G235" i="20"/>
  <c r="H5" i="42" s="1"/>
  <c r="F4" i="44" s="1"/>
  <c r="F6" i="44" s="1"/>
  <c r="I99" i="20"/>
  <c r="J99" i="20" s="1"/>
  <c r="K99" i="20" s="1"/>
  <c r="L99" i="20" s="1"/>
  <c r="N99" i="20" s="1"/>
  <c r="D235" i="20"/>
  <c r="E5" i="42" s="1"/>
  <c r="C4" i="44" s="1"/>
  <c r="C6" i="44" s="1"/>
  <c r="L182" i="20"/>
  <c r="N182" i="20" s="1"/>
  <c r="L230" i="20"/>
  <c r="N230" i="20" s="1"/>
  <c r="I101" i="20"/>
  <c r="K33" i="20"/>
  <c r="L33" i="20" s="1"/>
  <c r="N33" i="20" s="1"/>
  <c r="L209" i="20"/>
  <c r="N209" i="20" s="1"/>
  <c r="I121" i="20"/>
  <c r="I95" i="20"/>
  <c r="J95" i="20" s="1"/>
  <c r="K95" i="20" s="1"/>
  <c r="L95" i="20" s="1"/>
  <c r="N95" i="20" s="1"/>
  <c r="S130" i="22"/>
  <c r="S195" i="22"/>
  <c r="S126" i="22"/>
  <c r="S29" i="22"/>
  <c r="S135" i="22"/>
  <c r="I194" i="22"/>
  <c r="J194" i="22" s="1"/>
  <c r="K194" i="22" s="1"/>
  <c r="L194" i="22" s="1"/>
  <c r="S194" i="22" s="1"/>
  <c r="S225" i="22"/>
  <c r="S115" i="22"/>
  <c r="I22" i="22"/>
  <c r="J22" i="22" s="1"/>
  <c r="K22" i="22" s="1"/>
  <c r="L22" i="22" s="1"/>
  <c r="S22" i="22" s="1"/>
  <c r="S17" i="22"/>
  <c r="N227" i="20"/>
  <c r="N69" i="20"/>
  <c r="K205" i="20"/>
  <c r="L205" i="20" s="1"/>
  <c r="N205" i="20" s="1"/>
  <c r="N223" i="20"/>
  <c r="F235" i="20"/>
  <c r="G5" i="42" s="1"/>
  <c r="E4" i="44" s="1"/>
  <c r="E6" i="44" s="1"/>
  <c r="I132" i="20"/>
  <c r="J132" i="20" s="1"/>
  <c r="K132" i="20" s="1"/>
  <c r="I97" i="20"/>
  <c r="I127" i="20"/>
  <c r="J127" i="20" s="1"/>
  <c r="K228" i="20"/>
  <c r="L228" i="20" s="1"/>
  <c r="N228" i="20" s="1"/>
  <c r="I115" i="20"/>
  <c r="N142" i="20"/>
  <c r="K15" i="20"/>
  <c r="L15" i="20" s="1"/>
  <c r="N15" i="20" s="1"/>
  <c r="K72" i="20"/>
  <c r="L72" i="20" s="1"/>
  <c r="N72" i="20" s="1"/>
  <c r="K148" i="20"/>
  <c r="L148" i="20" s="1"/>
  <c r="N148" i="20" s="1"/>
  <c r="K163" i="20"/>
  <c r="L163" i="20" s="1"/>
  <c r="N163" i="20" s="1"/>
  <c r="K10" i="20"/>
  <c r="L10" i="20" s="1"/>
  <c r="N10" i="20" s="1"/>
  <c r="R140" i="23"/>
  <c r="I182" i="22"/>
  <c r="J182" i="22" s="1"/>
  <c r="K182" i="22" s="1"/>
  <c r="L182" i="22" s="1"/>
  <c r="S182" i="22" s="1"/>
  <c r="I74" i="22"/>
  <c r="J74" i="22" s="1"/>
  <c r="K74" i="22" s="1"/>
  <c r="L74" i="22" s="1"/>
  <c r="S74" i="22" s="1"/>
  <c r="I56" i="22"/>
  <c r="J56" i="22" s="1"/>
  <c r="K56" i="22" s="1"/>
  <c r="L56" i="22" s="1"/>
  <c r="S56" i="22" s="1"/>
  <c r="I184" i="22"/>
  <c r="J184" i="22" s="1"/>
  <c r="K184" i="22" s="1"/>
  <c r="L184" i="22" s="1"/>
  <c r="S184" i="22" s="1"/>
  <c r="I87" i="22"/>
  <c r="J87" i="22" s="1"/>
  <c r="K87" i="22" s="1"/>
  <c r="L87" i="22" s="1"/>
  <c r="S87" i="22" s="1"/>
  <c r="I137" i="22"/>
  <c r="J137" i="22" s="1"/>
  <c r="K137" i="22" s="1"/>
  <c r="L137" i="22" s="1"/>
  <c r="S137" i="22" s="1"/>
  <c r="I69" i="22"/>
  <c r="J69" i="22" s="1"/>
  <c r="K69" i="22" s="1"/>
  <c r="L69" i="22" s="1"/>
  <c r="S69" i="22" s="1"/>
  <c r="I55" i="22"/>
  <c r="J55" i="22" s="1"/>
  <c r="K55" i="22" s="1"/>
  <c r="L55" i="22" s="1"/>
  <c r="S55" i="22" s="1"/>
  <c r="I183" i="22"/>
  <c r="J183" i="22" s="1"/>
  <c r="K183" i="22" s="1"/>
  <c r="L183" i="22" s="1"/>
  <c r="S183" i="22" s="1"/>
  <c r="I230" i="22"/>
  <c r="J230" i="22" s="1"/>
  <c r="K230" i="22" s="1"/>
  <c r="L230" i="22" s="1"/>
  <c r="S230" i="22" s="1"/>
  <c r="I133" i="22"/>
  <c r="J133" i="22" s="1"/>
  <c r="K133" i="22" s="1"/>
  <c r="L133" i="22" s="1"/>
  <c r="S133" i="22" s="1"/>
  <c r="I35" i="22"/>
  <c r="J35" i="22" s="1"/>
  <c r="K35" i="22" s="1"/>
  <c r="L35" i="22" s="1"/>
  <c r="S35" i="22" s="1"/>
  <c r="I150" i="22"/>
  <c r="J150" i="22" s="1"/>
  <c r="K150" i="22" s="1"/>
  <c r="L150" i="22" s="1"/>
  <c r="S150" i="22" s="1"/>
  <c r="I42" i="22"/>
  <c r="J42" i="22" s="1"/>
  <c r="K42" i="22" s="1"/>
  <c r="L42" i="22" s="1"/>
  <c r="S42" i="22" s="1"/>
  <c r="I214" i="22"/>
  <c r="J214" i="22" s="1"/>
  <c r="K214" i="22" s="1"/>
  <c r="L214" i="22" s="1"/>
  <c r="S214" i="22" s="1"/>
  <c r="I140" i="22"/>
  <c r="J140" i="22" s="1"/>
  <c r="K140" i="22" s="1"/>
  <c r="L140" i="22" s="1"/>
  <c r="S140" i="22" s="1"/>
  <c r="I199" i="22"/>
  <c r="J199" i="22" s="1"/>
  <c r="K199" i="22" s="1"/>
  <c r="L199" i="22" s="1"/>
  <c r="S199" i="22" s="1"/>
  <c r="I48" i="22"/>
  <c r="J48" i="22" s="1"/>
  <c r="K48" i="22" s="1"/>
  <c r="L48" i="22" s="1"/>
  <c r="S48" i="22" s="1"/>
  <c r="I144" i="22"/>
  <c r="J144" i="22" s="1"/>
  <c r="K144" i="22" s="1"/>
  <c r="L144" i="22" s="1"/>
  <c r="S144" i="22" s="1"/>
  <c r="I232" i="22"/>
  <c r="J232" i="22" s="1"/>
  <c r="K232" i="22" s="1"/>
  <c r="L232" i="22" s="1"/>
  <c r="S232" i="22" s="1"/>
  <c r="I101" i="22"/>
  <c r="J101" i="22" s="1"/>
  <c r="K101" i="22" s="1"/>
  <c r="L101" i="22" s="1"/>
  <c r="I71" i="22"/>
  <c r="J71" i="22" s="1"/>
  <c r="K71" i="22" s="1"/>
  <c r="L71" i="22" s="1"/>
  <c r="S71" i="22" s="1"/>
  <c r="I193" i="22"/>
  <c r="J193" i="22" s="1"/>
  <c r="K193" i="22" s="1"/>
  <c r="L193" i="22" s="1"/>
  <c r="S193" i="22" s="1"/>
  <c r="I129" i="22"/>
  <c r="J129" i="22" s="1"/>
  <c r="K129" i="22" s="1"/>
  <c r="L129" i="22" s="1"/>
  <c r="S129" i="22" s="1"/>
  <c r="I229" i="22"/>
  <c r="J229" i="22" s="1"/>
  <c r="K229" i="22" s="1"/>
  <c r="L229" i="22" s="1"/>
  <c r="S229" i="22" s="1"/>
  <c r="I165" i="22"/>
  <c r="J165" i="22" s="1"/>
  <c r="K165" i="22" s="1"/>
  <c r="L165" i="22" s="1"/>
  <c r="S165" i="22" s="1"/>
  <c r="I99" i="22"/>
  <c r="J99" i="22" s="1"/>
  <c r="K99" i="22" s="1"/>
  <c r="L99" i="22" s="1"/>
  <c r="S99" i="22" s="1"/>
  <c r="I103" i="22"/>
  <c r="J103" i="22" s="1"/>
  <c r="K103" i="22" s="1"/>
  <c r="L103" i="22" s="1"/>
  <c r="S103" i="22" s="1"/>
  <c r="I147" i="22"/>
  <c r="J147" i="22" s="1"/>
  <c r="K147" i="22" s="1"/>
  <c r="L147" i="22" s="1"/>
  <c r="S147" i="22" s="1"/>
  <c r="I63" i="22"/>
  <c r="J63" i="22" s="1"/>
  <c r="K63" i="22" s="1"/>
  <c r="L63" i="22" s="1"/>
  <c r="S63" i="22" s="1"/>
  <c r="I212" i="22"/>
  <c r="J212" i="22" s="1"/>
  <c r="K212" i="22" s="1"/>
  <c r="L212" i="22" s="1"/>
  <c r="S212" i="22" s="1"/>
  <c r="I13" i="22"/>
  <c r="J13" i="22" s="1"/>
  <c r="K13" i="22" s="1"/>
  <c r="L13" i="22" s="1"/>
  <c r="S13" i="22" s="1"/>
  <c r="I175" i="22"/>
  <c r="J175" i="22" s="1"/>
  <c r="K175" i="22" s="1"/>
  <c r="L175" i="22" s="1"/>
  <c r="S175" i="22" s="1"/>
  <c r="I12" i="22"/>
  <c r="J12" i="22" s="1"/>
  <c r="K12" i="22" s="1"/>
  <c r="L12" i="22" s="1"/>
  <c r="S12" i="22" s="1"/>
  <c r="I92" i="22"/>
  <c r="J92" i="22" s="1"/>
  <c r="K92" i="22" s="1"/>
  <c r="L92" i="22" s="1"/>
  <c r="S92" i="22" s="1"/>
  <c r="I148" i="22"/>
  <c r="J148" i="22" s="1"/>
  <c r="K148" i="22" s="1"/>
  <c r="L148" i="22" s="1"/>
  <c r="S148" i="22" s="1"/>
  <c r="I185" i="22"/>
  <c r="J185" i="22" s="1"/>
  <c r="K185" i="22" s="1"/>
  <c r="L185" i="22" s="1"/>
  <c r="S185" i="22" s="1"/>
  <c r="I170" i="22"/>
  <c r="J170" i="22" s="1"/>
  <c r="K170" i="22" s="1"/>
  <c r="L170" i="22" s="1"/>
  <c r="S170" i="22" s="1"/>
  <c r="I188" i="22"/>
  <c r="J188" i="22" s="1"/>
  <c r="K188" i="22" s="1"/>
  <c r="L188" i="22" s="1"/>
  <c r="S188" i="22" s="1"/>
  <c r="I54" i="22"/>
  <c r="J54" i="22" s="1"/>
  <c r="K54" i="22" s="1"/>
  <c r="L54" i="22" s="1"/>
  <c r="S54" i="22" s="1"/>
  <c r="I179" i="22"/>
  <c r="J179" i="22" s="1"/>
  <c r="K179" i="22" s="1"/>
  <c r="L179" i="22" s="1"/>
  <c r="S179" i="22" s="1"/>
  <c r="I223" i="22"/>
  <c r="J223" i="22" s="1"/>
  <c r="K223" i="22" s="1"/>
  <c r="L223" i="22" s="1"/>
  <c r="S223" i="22" s="1"/>
  <c r="I28" i="22"/>
  <c r="J28" i="22" s="1"/>
  <c r="K28" i="22" s="1"/>
  <c r="L28" i="22" s="1"/>
  <c r="S28" i="22" s="1"/>
  <c r="I117" i="22"/>
  <c r="J117" i="22" s="1"/>
  <c r="K117" i="22" s="1"/>
  <c r="L117" i="22" s="1"/>
  <c r="S117" i="22" s="1"/>
  <c r="I211" i="22"/>
  <c r="J211" i="22" s="1"/>
  <c r="K211" i="22" s="1"/>
  <c r="L211" i="22" s="1"/>
  <c r="S211" i="22" s="1"/>
  <c r="I125" i="22"/>
  <c r="J125" i="22" s="1"/>
  <c r="K125" i="22" s="1"/>
  <c r="L125" i="22" s="1"/>
  <c r="S125" i="22" s="1"/>
  <c r="I30" i="22"/>
  <c r="J30" i="22" s="1"/>
  <c r="K30" i="22" s="1"/>
  <c r="L30" i="22" s="1"/>
  <c r="S30" i="22" s="1"/>
  <c r="I100" i="22"/>
  <c r="J100" i="22" s="1"/>
  <c r="K100" i="22" s="1"/>
  <c r="L100" i="22" s="1"/>
  <c r="S100" i="22" s="1"/>
  <c r="I218" i="22"/>
  <c r="J218" i="22" s="1"/>
  <c r="K218" i="22" s="1"/>
  <c r="L218" i="22" s="1"/>
  <c r="S218" i="22" s="1"/>
  <c r="F237" i="22"/>
  <c r="G237" i="22"/>
  <c r="E237" i="22"/>
  <c r="D237" i="22"/>
  <c r="N101" i="22"/>
  <c r="N237" i="22" s="1"/>
  <c r="E188" i="21"/>
  <c r="F188" i="21" s="1"/>
  <c r="G188" i="21" s="1"/>
  <c r="E156" i="21"/>
  <c r="F156" i="21" s="1"/>
  <c r="E196" i="21"/>
  <c r="F196" i="21" s="1"/>
  <c r="G196" i="21" s="1"/>
  <c r="E40" i="21"/>
  <c r="F40" i="21" s="1"/>
  <c r="G40" i="21" s="1"/>
  <c r="E14" i="21"/>
  <c r="F14" i="21" s="1"/>
  <c r="G14" i="21" s="1"/>
  <c r="E60" i="21"/>
  <c r="F60" i="21" s="1"/>
  <c r="E190" i="21"/>
  <c r="F190" i="21" s="1"/>
  <c r="G190" i="21" s="1"/>
  <c r="E220" i="21"/>
  <c r="F220" i="21" s="1"/>
  <c r="G220" i="21" s="1"/>
  <c r="I193" i="21"/>
  <c r="I229" i="21"/>
  <c r="J189" i="21"/>
  <c r="K189" i="21" s="1"/>
  <c r="L189" i="21" s="1"/>
  <c r="I222" i="21"/>
  <c r="E132" i="21"/>
  <c r="F132" i="21" s="1"/>
  <c r="E148" i="21"/>
  <c r="F148" i="21" s="1"/>
  <c r="I192" i="21"/>
  <c r="K183" i="20"/>
  <c r="L183" i="20" s="1"/>
  <c r="N183" i="20" s="1"/>
  <c r="E133" i="21"/>
  <c r="F133" i="21" s="1"/>
  <c r="E97" i="21"/>
  <c r="J97" i="21" s="1"/>
  <c r="E21" i="21"/>
  <c r="F21" i="21" s="1"/>
  <c r="E28" i="21"/>
  <c r="F28" i="21" s="1"/>
  <c r="F92" i="21"/>
  <c r="G92" i="21" s="1"/>
  <c r="F180" i="21"/>
  <c r="G180" i="21" s="1"/>
  <c r="F215" i="21"/>
  <c r="G215" i="21" s="1"/>
  <c r="E74" i="21"/>
  <c r="F74" i="21" s="1"/>
  <c r="G74" i="21" s="1"/>
  <c r="E114" i="21"/>
  <c r="F114" i="21" s="1"/>
  <c r="G114" i="21" s="1"/>
  <c r="E48" i="21"/>
  <c r="F48" i="21" s="1"/>
  <c r="G48" i="21" s="1"/>
  <c r="E116" i="21"/>
  <c r="F116" i="21" s="1"/>
  <c r="G116" i="21" s="1"/>
  <c r="F223" i="21"/>
  <c r="G223" i="21" s="1"/>
  <c r="E100" i="21"/>
  <c r="F100" i="21" s="1"/>
  <c r="G100" i="21" s="1"/>
  <c r="E164" i="21"/>
  <c r="F164" i="21" s="1"/>
  <c r="G164" i="21" s="1"/>
  <c r="E183" i="21"/>
  <c r="E217" i="21"/>
  <c r="F217" i="21" s="1"/>
  <c r="G217" i="21" s="1"/>
  <c r="I217" i="21"/>
  <c r="E178" i="21"/>
  <c r="F178" i="21" s="1"/>
  <c r="G178" i="21" s="1"/>
  <c r="E210" i="21"/>
  <c r="F210" i="21" s="1"/>
  <c r="G210" i="21" s="1"/>
  <c r="I210" i="21"/>
  <c r="E124" i="21"/>
  <c r="F124" i="21" s="1"/>
  <c r="G124" i="21" s="1"/>
  <c r="F207" i="21"/>
  <c r="G207" i="21" s="1"/>
  <c r="E86" i="21"/>
  <c r="F86" i="21" s="1"/>
  <c r="G86" i="21" s="1"/>
  <c r="E102" i="21"/>
  <c r="F102" i="21" s="1"/>
  <c r="G102" i="21" s="1"/>
  <c r="E174" i="21"/>
  <c r="F174" i="21" s="1"/>
  <c r="G174" i="21" s="1"/>
  <c r="E182" i="21"/>
  <c r="F182" i="21" s="1"/>
  <c r="G182" i="21" s="1"/>
  <c r="E198" i="21"/>
  <c r="F198" i="21" s="1"/>
  <c r="G198" i="21" s="1"/>
  <c r="I198" i="21"/>
  <c r="E206" i="21"/>
  <c r="I206" i="21"/>
  <c r="E111" i="21"/>
  <c r="F111" i="21" s="1"/>
  <c r="G111" i="21" s="1"/>
  <c r="E187" i="21"/>
  <c r="F187" i="21" s="1"/>
  <c r="G187" i="21" s="1"/>
  <c r="I187" i="21"/>
  <c r="E211" i="21"/>
  <c r="F211" i="21" s="1"/>
  <c r="G211" i="21" s="1"/>
  <c r="I211" i="21"/>
  <c r="E231" i="21"/>
  <c r="F231" i="21" s="1"/>
  <c r="G231" i="21" s="1"/>
  <c r="I231" i="21"/>
  <c r="E122" i="21"/>
  <c r="F122" i="21" s="1"/>
  <c r="G122" i="21" s="1"/>
  <c r="E228" i="21"/>
  <c r="F228" i="21" s="1"/>
  <c r="G228" i="21" s="1"/>
  <c r="I228" i="21"/>
  <c r="E96" i="21"/>
  <c r="J96" i="21" s="1"/>
  <c r="E53" i="21"/>
  <c r="F53" i="21" s="1"/>
  <c r="G53" i="21" s="1"/>
  <c r="E11" i="21"/>
  <c r="F11" i="21" s="1"/>
  <c r="G11" i="21" s="1"/>
  <c r="I11" i="21"/>
  <c r="E213" i="21"/>
  <c r="F213" i="21" s="1"/>
  <c r="G213" i="21" s="1"/>
  <c r="I213" i="21"/>
  <c r="E24" i="21"/>
  <c r="F24" i="21" s="1"/>
  <c r="F64" i="21"/>
  <c r="G64" i="21" s="1"/>
  <c r="F123" i="21"/>
  <c r="G123" i="21" s="1"/>
  <c r="E147" i="21"/>
  <c r="F147" i="21" s="1"/>
  <c r="F107" i="21"/>
  <c r="G107" i="21" s="1"/>
  <c r="F125" i="21"/>
  <c r="G125" i="21" s="1"/>
  <c r="E65" i="21"/>
  <c r="F65" i="21" s="1"/>
  <c r="G65" i="21" s="1"/>
  <c r="E43" i="21"/>
  <c r="F43" i="21" s="1"/>
  <c r="E31" i="21"/>
  <c r="F31" i="21" s="1"/>
  <c r="G31" i="21" s="1"/>
  <c r="E83" i="21"/>
  <c r="F83" i="21" s="1"/>
  <c r="G83" i="21" s="1"/>
  <c r="E149" i="21"/>
  <c r="F149" i="21" s="1"/>
  <c r="G149" i="21" s="1"/>
  <c r="E130" i="21"/>
  <c r="F130" i="21" s="1"/>
  <c r="E121" i="21"/>
  <c r="F121" i="21" s="1"/>
  <c r="F199" i="21"/>
  <c r="G199" i="21" s="1"/>
  <c r="F191" i="21"/>
  <c r="G191" i="21" s="1"/>
  <c r="F195" i="21"/>
  <c r="G195" i="21" s="1"/>
  <c r="E141" i="21"/>
  <c r="F141" i="21" s="1"/>
  <c r="F166" i="21"/>
  <c r="G166" i="21" s="1"/>
  <c r="E91" i="21"/>
  <c r="J91" i="21" s="1"/>
  <c r="F105" i="21"/>
  <c r="G105" i="21" s="1"/>
  <c r="E36" i="21"/>
  <c r="E38" i="21"/>
  <c r="F38" i="21" s="1"/>
  <c r="E85" i="21"/>
  <c r="F219" i="21"/>
  <c r="G219" i="21" s="1"/>
  <c r="E54" i="21"/>
  <c r="F54" i="21" s="1"/>
  <c r="G54" i="21" s="1"/>
  <c r="E39" i="21"/>
  <c r="F39" i="21" s="1"/>
  <c r="G39" i="21" s="1"/>
  <c r="E87" i="21"/>
  <c r="F87" i="21" s="1"/>
  <c r="G87" i="21" s="1"/>
  <c r="F115" i="21"/>
  <c r="G115" i="21" s="1"/>
  <c r="E98" i="21"/>
  <c r="F98" i="21" s="1"/>
  <c r="F154" i="21"/>
  <c r="G154" i="21" s="1"/>
  <c r="F203" i="21"/>
  <c r="G203" i="21" s="1"/>
  <c r="F197" i="21"/>
  <c r="G197" i="21" s="1"/>
  <c r="E16" i="21"/>
  <c r="J16" i="21" s="1"/>
  <c r="E33" i="21"/>
  <c r="F33" i="21" s="1"/>
  <c r="E67" i="21"/>
  <c r="F67" i="21" s="1"/>
  <c r="E95" i="21"/>
  <c r="F95" i="21" s="1"/>
  <c r="G95" i="21" s="1"/>
  <c r="E135" i="21"/>
  <c r="F135" i="21" s="1"/>
  <c r="E17" i="21"/>
  <c r="F17" i="21" s="1"/>
  <c r="E32" i="21"/>
  <c r="F32" i="21" s="1"/>
  <c r="E44" i="21"/>
  <c r="F44" i="21" s="1"/>
  <c r="G44" i="21" s="1"/>
  <c r="E27" i="21"/>
  <c r="F27" i="21" s="1"/>
  <c r="E59" i="21"/>
  <c r="F59" i="21" s="1"/>
  <c r="E77" i="21"/>
  <c r="F77" i="21" s="1"/>
  <c r="G77" i="21" s="1"/>
  <c r="E49" i="21"/>
  <c r="F49" i="21" s="1"/>
  <c r="G49" i="21" s="1"/>
  <c r="E145" i="21"/>
  <c r="F145" i="21" s="1"/>
  <c r="F189" i="21"/>
  <c r="G189" i="21" s="1"/>
  <c r="F227" i="21"/>
  <c r="G227" i="21" s="1"/>
  <c r="F205" i="21"/>
  <c r="G205" i="21" s="1"/>
  <c r="E12" i="21"/>
  <c r="F12" i="21" s="1"/>
  <c r="E158" i="21"/>
  <c r="F158" i="21" s="1"/>
  <c r="G158" i="21" s="1"/>
  <c r="E193" i="21"/>
  <c r="F193" i="21" s="1"/>
  <c r="E26" i="21"/>
  <c r="F26" i="21" s="1"/>
  <c r="G26" i="21" s="1"/>
  <c r="E93" i="21"/>
  <c r="F93" i="21" s="1"/>
  <c r="G93" i="21" s="1"/>
  <c r="E37" i="21"/>
  <c r="F37" i="21" s="1"/>
  <c r="G37" i="21" s="1"/>
  <c r="F78" i="21"/>
  <c r="G78" i="21" s="1"/>
  <c r="E75" i="21"/>
  <c r="F75" i="21" s="1"/>
  <c r="G75" i="21" s="1"/>
  <c r="E143" i="21"/>
  <c r="F143" i="21" s="1"/>
  <c r="D126" i="21"/>
  <c r="E126" i="21" s="1"/>
  <c r="F126" i="21" s="1"/>
  <c r="G126" i="21" s="1"/>
  <c r="E47" i="21"/>
  <c r="F47" i="21" s="1"/>
  <c r="G47" i="21" s="1"/>
  <c r="E229" i="21"/>
  <c r="F229" i="21" s="1"/>
  <c r="F201" i="21"/>
  <c r="G201" i="21" s="1"/>
  <c r="E134" i="21"/>
  <c r="F134" i="21" s="1"/>
  <c r="G134" i="21" s="1"/>
  <c r="E42" i="21"/>
  <c r="F42" i="21" s="1"/>
  <c r="E15" i="21"/>
  <c r="F15" i="21" s="1"/>
  <c r="F94" i="21"/>
  <c r="G94" i="21" s="1"/>
  <c r="F103" i="21"/>
  <c r="G103" i="21" s="1"/>
  <c r="E142" i="21"/>
  <c r="F142" i="21" s="1"/>
  <c r="F150" i="21"/>
  <c r="G150" i="21" s="1"/>
  <c r="E113" i="21"/>
  <c r="F113" i="21" s="1"/>
  <c r="E235" i="21"/>
  <c r="F235" i="21" s="1"/>
  <c r="E34" i="21"/>
  <c r="F34" i="21" s="1"/>
  <c r="E55" i="21"/>
  <c r="F55" i="21" s="1"/>
  <c r="F109" i="21"/>
  <c r="G109" i="21" s="1"/>
  <c r="E45" i="21"/>
  <c r="F45" i="21" s="1"/>
  <c r="E117" i="21"/>
  <c r="F117" i="21" s="1"/>
  <c r="G117" i="21" s="1"/>
  <c r="E88" i="21"/>
  <c r="F88" i="21" s="1"/>
  <c r="G88" i="21" s="1"/>
  <c r="E13" i="21"/>
  <c r="F13" i="21" s="1"/>
  <c r="G13" i="21" s="1"/>
  <c r="E25" i="21"/>
  <c r="F25" i="21" s="1"/>
  <c r="E41" i="21"/>
  <c r="J41" i="21" s="1"/>
  <c r="E57" i="21"/>
  <c r="F57" i="21" s="1"/>
  <c r="G57" i="21" s="1"/>
  <c r="E23" i="21"/>
  <c r="F23" i="21" s="1"/>
  <c r="F61" i="21"/>
  <c r="G61" i="21" s="1"/>
  <c r="F69" i="21"/>
  <c r="G69" i="21" s="1"/>
  <c r="E99" i="21"/>
  <c r="F99" i="21" s="1"/>
  <c r="G99" i="21" s="1"/>
  <c r="E131" i="21"/>
  <c r="F131" i="21" s="1"/>
  <c r="E146" i="21"/>
  <c r="F146" i="21" s="1"/>
  <c r="G146" i="21" s="1"/>
  <c r="E51" i="21"/>
  <c r="F51" i="21" s="1"/>
  <c r="E18" i="21"/>
  <c r="F18" i="21" s="1"/>
  <c r="G18" i="21" s="1"/>
  <c r="E50" i="21"/>
  <c r="F50" i="21" s="1"/>
  <c r="E79" i="21"/>
  <c r="F79" i="21" s="1"/>
  <c r="G79" i="21" s="1"/>
  <c r="E30" i="21"/>
  <c r="F30" i="21" s="1"/>
  <c r="G30" i="21" s="1"/>
  <c r="E46" i="21"/>
  <c r="F46" i="21" s="1"/>
  <c r="G46" i="21" s="1"/>
  <c r="E19" i="21"/>
  <c r="F19" i="21" s="1"/>
  <c r="E35" i="21"/>
  <c r="F35" i="21" s="1"/>
  <c r="E62" i="21"/>
  <c r="F62" i="21" s="1"/>
  <c r="E81" i="21"/>
  <c r="F81" i="21" s="1"/>
  <c r="G81" i="21" s="1"/>
  <c r="E101" i="21"/>
  <c r="F101" i="21" s="1"/>
  <c r="G101" i="21" s="1"/>
  <c r="E139" i="21"/>
  <c r="F139" i="21" s="1"/>
  <c r="G139" i="21" s="1"/>
  <c r="F127" i="21"/>
  <c r="G127" i="21" s="1"/>
  <c r="E138" i="21"/>
  <c r="F138" i="21" s="1"/>
  <c r="G138" i="21" s="1"/>
  <c r="D104" i="21"/>
  <c r="E29" i="21"/>
  <c r="F29" i="21" s="1"/>
  <c r="E186" i="21"/>
  <c r="F186" i="21" s="1"/>
  <c r="G186" i="21" s="1"/>
  <c r="E194" i="21"/>
  <c r="F194" i="21" s="1"/>
  <c r="G194" i="21" s="1"/>
  <c r="F170" i="21"/>
  <c r="G170" i="21" s="1"/>
  <c r="F162" i="21"/>
  <c r="G162" i="21" s="1"/>
  <c r="F80" i="21"/>
  <c r="G80" i="21" s="1"/>
  <c r="E192" i="21"/>
  <c r="F192" i="21" s="1"/>
  <c r="G192" i="21" s="1"/>
  <c r="E232" i="21"/>
  <c r="F232" i="21" s="1"/>
  <c r="G232" i="21" s="1"/>
  <c r="F176" i="21"/>
  <c r="G176" i="21" s="1"/>
  <c r="F168" i="21"/>
  <c r="G168" i="21" s="1"/>
  <c r="E68" i="21"/>
  <c r="F68" i="21" s="1"/>
  <c r="F152" i="21"/>
  <c r="G152" i="21" s="1"/>
  <c r="E200" i="21"/>
  <c r="F200" i="21" s="1"/>
  <c r="G200" i="21" s="1"/>
  <c r="D72" i="21"/>
  <c r="D84" i="21"/>
  <c r="E84" i="21" s="1"/>
  <c r="D76" i="21"/>
  <c r="E128" i="21"/>
  <c r="F128" i="21" s="1"/>
  <c r="E136" i="21"/>
  <c r="F136" i="21" s="1"/>
  <c r="E144" i="21"/>
  <c r="F144" i="21" s="1"/>
  <c r="E184" i="21"/>
  <c r="F184" i="21" s="1"/>
  <c r="G184" i="21" s="1"/>
  <c r="F160" i="21"/>
  <c r="G160" i="21" s="1"/>
  <c r="L54" i="20"/>
  <c r="N54" i="20" s="1"/>
  <c r="L46" i="20"/>
  <c r="N46" i="20" s="1"/>
  <c r="L177" i="20"/>
  <c r="N177" i="20" s="1"/>
  <c r="N110" i="20"/>
  <c r="L135" i="20"/>
  <c r="N135" i="20" s="1"/>
  <c r="K145" i="20"/>
  <c r="L145" i="20" s="1"/>
  <c r="N145" i="20" s="1"/>
  <c r="N67" i="20"/>
  <c r="L141" i="20"/>
  <c r="N141" i="20" s="1"/>
  <c r="K138" i="20"/>
  <c r="L138" i="20" s="1"/>
  <c r="N138" i="20" s="1"/>
  <c r="K173" i="20"/>
  <c r="L173" i="20" s="1"/>
  <c r="N173" i="20" s="1"/>
  <c r="T47" i="23"/>
  <c r="R47" i="23"/>
  <c r="G237" i="23"/>
  <c r="F237" i="23"/>
  <c r="I237" i="23"/>
  <c r="E237" i="23"/>
  <c r="D237" i="23"/>
  <c r="K237" i="23"/>
  <c r="G20" i="21"/>
  <c r="G22" i="21"/>
  <c r="F89" i="21"/>
  <c r="G89" i="21" s="1"/>
  <c r="F118" i="21"/>
  <c r="G118" i="21" s="1"/>
  <c r="F106" i="21"/>
  <c r="G106" i="21" s="1"/>
  <c r="F110" i="21"/>
  <c r="G110" i="21" s="1"/>
  <c r="G140" i="21"/>
  <c r="F161" i="21"/>
  <c r="G161" i="21" s="1"/>
  <c r="F177" i="21"/>
  <c r="G177" i="21" s="1"/>
  <c r="F157" i="21"/>
  <c r="G157" i="21" s="1"/>
  <c r="E169" i="21"/>
  <c r="F169" i="21" s="1"/>
  <c r="F151" i="21"/>
  <c r="G151" i="21" s="1"/>
  <c r="F218" i="21"/>
  <c r="G218" i="21" s="1"/>
  <c r="G113" i="21"/>
  <c r="F73" i="21"/>
  <c r="G73" i="21" s="1"/>
  <c r="F85" i="21"/>
  <c r="G85" i="21" s="1"/>
  <c r="F63" i="21"/>
  <c r="G63" i="21" s="1"/>
  <c r="G137" i="21"/>
  <c r="F66" i="21"/>
  <c r="G66" i="21" s="1"/>
  <c r="F112" i="21"/>
  <c r="G112" i="21" s="1"/>
  <c r="F58" i="21"/>
  <c r="G58" i="21" s="1"/>
  <c r="F163" i="21"/>
  <c r="G163" i="21" s="1"/>
  <c r="F171" i="21"/>
  <c r="G171" i="21" s="1"/>
  <c r="F179" i="21"/>
  <c r="G179" i="21" s="1"/>
  <c r="E175" i="21"/>
  <c r="F175" i="21" s="1"/>
  <c r="F204" i="21"/>
  <c r="G204" i="21" s="1"/>
  <c r="F208" i="21"/>
  <c r="G208" i="21" s="1"/>
  <c r="F234" i="21"/>
  <c r="G234" i="21" s="1"/>
  <c r="F221" i="21"/>
  <c r="G221" i="21" s="1"/>
  <c r="F230" i="21"/>
  <c r="G230" i="21" s="1"/>
  <c r="F167" i="21"/>
  <c r="G167" i="21" s="1"/>
  <c r="G82" i="21"/>
  <c r="F71" i="21"/>
  <c r="G71" i="21" s="1"/>
  <c r="F52" i="21"/>
  <c r="G52" i="21" s="1"/>
  <c r="F120" i="21"/>
  <c r="G120" i="21" s="1"/>
  <c r="E159" i="21"/>
  <c r="F159" i="21" s="1"/>
  <c r="F165" i="21"/>
  <c r="G165" i="21" s="1"/>
  <c r="F173" i="21"/>
  <c r="G173" i="21" s="1"/>
  <c r="F155" i="21"/>
  <c r="G155" i="21" s="1"/>
  <c r="E181" i="21"/>
  <c r="F181" i="21" s="1"/>
  <c r="E108" i="21"/>
  <c r="F153" i="21"/>
  <c r="G153" i="21" s="1"/>
  <c r="E212" i="21"/>
  <c r="F212" i="21" s="1"/>
  <c r="E222" i="21"/>
  <c r="F222" i="21" s="1"/>
  <c r="E226" i="21"/>
  <c r="F214" i="21"/>
  <c r="G214" i="21" s="1"/>
  <c r="E224" i="21"/>
  <c r="J224" i="21" s="1"/>
  <c r="E202" i="21"/>
  <c r="F202" i="21" s="1"/>
  <c r="F206" i="21"/>
  <c r="G206" i="21" s="1"/>
  <c r="F216" i="21"/>
  <c r="G216" i="21" s="1"/>
  <c r="F225" i="21"/>
  <c r="G225" i="21" s="1"/>
  <c r="O100" i="23" l="1"/>
  <c r="P100" i="23" s="1"/>
  <c r="Q100" i="23" s="1"/>
  <c r="O87" i="23"/>
  <c r="P87" i="23" s="1"/>
  <c r="Q87" i="23" s="1"/>
  <c r="L237" i="23"/>
  <c r="O225" i="23"/>
  <c r="P225" i="23" s="1"/>
  <c r="Q225" i="23" s="1"/>
  <c r="O130" i="23"/>
  <c r="P130" i="23" s="1"/>
  <c r="Q130" i="23" s="1"/>
  <c r="O148" i="23"/>
  <c r="P148" i="23" s="1"/>
  <c r="Q148" i="23" s="1"/>
  <c r="O30" i="23"/>
  <c r="P30" i="23" s="1"/>
  <c r="Q30" i="23" s="1"/>
  <c r="O55" i="23"/>
  <c r="P55" i="23" s="1"/>
  <c r="Q55" i="23" s="1"/>
  <c r="J36" i="21"/>
  <c r="J183" i="21"/>
  <c r="L132" i="20"/>
  <c r="N132" i="20" s="1"/>
  <c r="J70" i="21"/>
  <c r="L221" i="20"/>
  <c r="N221" i="20" s="1"/>
  <c r="K42" i="20"/>
  <c r="L42" i="20" s="1"/>
  <c r="N42" i="20" s="1"/>
  <c r="K35" i="20"/>
  <c r="L35" i="20" s="1"/>
  <c r="N35" i="20" s="1"/>
  <c r="K90" i="20"/>
  <c r="L90" i="20" s="1"/>
  <c r="N90" i="20" s="1"/>
  <c r="L197" i="20"/>
  <c r="N197" i="20" s="1"/>
  <c r="K133" i="20"/>
  <c r="L133" i="20" s="1"/>
  <c r="N133" i="20" s="1"/>
  <c r="K180" i="20"/>
  <c r="L180" i="20" s="1"/>
  <c r="N180" i="20" s="1"/>
  <c r="O28" i="23"/>
  <c r="P28" i="23" s="1"/>
  <c r="Q28" i="23" s="1"/>
  <c r="L216" i="20"/>
  <c r="N216" i="20" s="1"/>
  <c r="O56" i="23"/>
  <c r="P56" i="23" s="1"/>
  <c r="Q56" i="23" s="1"/>
  <c r="O12" i="23"/>
  <c r="P12" i="23" s="1"/>
  <c r="Q12" i="23" s="1"/>
  <c r="K124" i="20"/>
  <c r="L124" i="20" s="1"/>
  <c r="N124" i="20" s="1"/>
  <c r="K186" i="20"/>
  <c r="L186" i="20" s="1"/>
  <c r="N186" i="20" s="1"/>
  <c r="J20" i="20"/>
  <c r="K20" i="20" s="1"/>
  <c r="L20" i="20" s="1"/>
  <c r="N20" i="20" s="1"/>
  <c r="L98" i="20"/>
  <c r="N98" i="20" s="1"/>
  <c r="I235" i="20"/>
  <c r="E11" i="42" s="1"/>
  <c r="C16" i="44" s="1"/>
  <c r="C18" i="44" s="1"/>
  <c r="J85" i="20"/>
  <c r="K85" i="20" s="1"/>
  <c r="L85" i="20" s="1"/>
  <c r="N85" i="20" s="1"/>
  <c r="J28" i="20"/>
  <c r="K28" i="20" s="1"/>
  <c r="L28" i="20" s="1"/>
  <c r="N28" i="20" s="1"/>
  <c r="L131" i="20"/>
  <c r="N131" i="20" s="1"/>
  <c r="J73" i="20"/>
  <c r="K73" i="20" s="1"/>
  <c r="L73" i="20" s="1"/>
  <c r="N73" i="20" s="1"/>
  <c r="L193" i="20"/>
  <c r="N193" i="20" s="1"/>
  <c r="K26" i="20"/>
  <c r="L26" i="20" s="1"/>
  <c r="N26" i="20" s="1"/>
  <c r="K188" i="20"/>
  <c r="L188" i="20" s="1"/>
  <c r="N188" i="20" s="1"/>
  <c r="K212" i="20"/>
  <c r="L212" i="20" s="1"/>
  <c r="N212" i="20" s="1"/>
  <c r="K43" i="21"/>
  <c r="L43" i="21" s="1"/>
  <c r="G33" i="21"/>
  <c r="F91" i="21"/>
  <c r="G91" i="21" s="1"/>
  <c r="G59" i="21"/>
  <c r="G38" i="21"/>
  <c r="J132" i="21"/>
  <c r="K132" i="21" s="1"/>
  <c r="G17" i="21"/>
  <c r="K70" i="21"/>
  <c r="L70" i="21" s="1"/>
  <c r="G156" i="21"/>
  <c r="J74" i="21"/>
  <c r="K74" i="21" s="1"/>
  <c r="G60" i="21"/>
  <c r="J27" i="21"/>
  <c r="K27" i="21" s="1"/>
  <c r="J100" i="21"/>
  <c r="K100" i="21" s="1"/>
  <c r="L100" i="21" s="1"/>
  <c r="J28" i="21"/>
  <c r="K28" i="21" s="1"/>
  <c r="J86" i="21"/>
  <c r="K86" i="21" s="1"/>
  <c r="J99" i="21"/>
  <c r="K99" i="21" s="1"/>
  <c r="F183" i="21"/>
  <c r="G183" i="21" s="1"/>
  <c r="J21" i="21"/>
  <c r="K21" i="21" s="1"/>
  <c r="G24" i="21"/>
  <c r="J147" i="21"/>
  <c r="K147" i="21" s="1"/>
  <c r="J164" i="21"/>
  <c r="J68" i="21"/>
  <c r="J169" i="21"/>
  <c r="K169" i="21" s="1"/>
  <c r="J114" i="21"/>
  <c r="K114" i="21" s="1"/>
  <c r="L114" i="21" s="1"/>
  <c r="J149" i="21"/>
  <c r="K149" i="21" s="1"/>
  <c r="L149" i="21" s="1"/>
  <c r="J53" i="21"/>
  <c r="K53" i="21" s="1"/>
  <c r="L53" i="21" s="1"/>
  <c r="J128" i="21"/>
  <c r="J181" i="21"/>
  <c r="K181" i="21" s="1"/>
  <c r="J143" i="21"/>
  <c r="K143" i="21" s="1"/>
  <c r="J134" i="21"/>
  <c r="J34" i="21"/>
  <c r="G130" i="21"/>
  <c r="J111" i="21"/>
  <c r="J124" i="21"/>
  <c r="J55" i="21"/>
  <c r="J29" i="21"/>
  <c r="J146" i="21"/>
  <c r="K146" i="21" s="1"/>
  <c r="L146" i="21" s="1"/>
  <c r="J174" i="21"/>
  <c r="J116" i="21"/>
  <c r="J54" i="21"/>
  <c r="J184" i="21"/>
  <c r="K73" i="21"/>
  <c r="L73" i="21" s="1"/>
  <c r="J178" i="21"/>
  <c r="K178" i="21" s="1"/>
  <c r="L178" i="21" s="1"/>
  <c r="J142" i="21"/>
  <c r="G133" i="21"/>
  <c r="F96" i="21"/>
  <c r="G96" i="21" s="1"/>
  <c r="J12" i="21"/>
  <c r="K12" i="21" s="1"/>
  <c r="J62" i="21"/>
  <c r="K62" i="21" s="1"/>
  <c r="J25" i="21"/>
  <c r="K25" i="21" s="1"/>
  <c r="J156" i="21"/>
  <c r="K156" i="21" s="1"/>
  <c r="L156" i="21" s="1"/>
  <c r="J139" i="21"/>
  <c r="J122" i="21"/>
  <c r="J98" i="21"/>
  <c r="J48" i="21"/>
  <c r="K48" i="21" s="1"/>
  <c r="L48" i="21" s="1"/>
  <c r="J133" i="21"/>
  <c r="K133" i="21" s="1"/>
  <c r="K183" i="21"/>
  <c r="L183" i="21" s="1"/>
  <c r="J136" i="21"/>
  <c r="J47" i="21"/>
  <c r="J182" i="21"/>
  <c r="K182" i="21" s="1"/>
  <c r="L182" i="21" s="1"/>
  <c r="J102" i="21"/>
  <c r="K102" i="21" s="1"/>
  <c r="L102" i="21" s="1"/>
  <c r="F240" i="23"/>
  <c r="F242" i="23" s="1"/>
  <c r="F243" i="23" s="1"/>
  <c r="G8" i="42"/>
  <c r="E10" i="44" s="1"/>
  <c r="E12" i="44" s="1"/>
  <c r="O211" i="23"/>
  <c r="P211" i="23" s="1"/>
  <c r="Q211" i="23" s="1"/>
  <c r="O185" i="23"/>
  <c r="P185" i="23" s="1"/>
  <c r="Q185" i="23" s="1"/>
  <c r="O170" i="23"/>
  <c r="P170" i="23" s="1"/>
  <c r="Q170" i="23" s="1"/>
  <c r="O179" i="23"/>
  <c r="P179" i="23" s="1"/>
  <c r="Q179" i="23" s="1"/>
  <c r="O115" i="23"/>
  <c r="P115" i="23" s="1"/>
  <c r="Q115" i="23" s="1"/>
  <c r="O188" i="23"/>
  <c r="P188" i="23" s="1"/>
  <c r="Q188" i="23" s="1"/>
  <c r="O140" i="23"/>
  <c r="O49" i="23"/>
  <c r="P49" i="23" s="1"/>
  <c r="Q49" i="23" s="1"/>
  <c r="O54" i="23"/>
  <c r="P54" i="23" s="1"/>
  <c r="Q54" i="23" s="1"/>
  <c r="O63" i="23"/>
  <c r="P63" i="23" s="1"/>
  <c r="Q63" i="23" s="1"/>
  <c r="O165" i="23"/>
  <c r="P165" i="23" s="1"/>
  <c r="Q165" i="23" s="1"/>
  <c r="O175" i="23"/>
  <c r="P175" i="23" s="1"/>
  <c r="Q175" i="23" s="1"/>
  <c r="O13" i="23"/>
  <c r="P13" i="23" s="1"/>
  <c r="Q13" i="23" s="1"/>
  <c r="D240" i="23"/>
  <c r="D242" i="23" s="1"/>
  <c r="D243" i="23" s="1"/>
  <c r="E8" i="42"/>
  <c r="C10" i="44" s="1"/>
  <c r="C12" i="44" s="1"/>
  <c r="E240" i="23"/>
  <c r="E242" i="23" s="1"/>
  <c r="E243" i="23" s="1"/>
  <c r="F8" i="42"/>
  <c r="D10" i="44" s="1"/>
  <c r="D12" i="44" s="1"/>
  <c r="G240" i="23"/>
  <c r="G242" i="23" s="1"/>
  <c r="G243" i="23" s="1"/>
  <c r="H8" i="42"/>
  <c r="F10" i="44" s="1"/>
  <c r="F12" i="44" s="1"/>
  <c r="O157" i="23"/>
  <c r="P157" i="23" s="1"/>
  <c r="Q157" i="23" s="1"/>
  <c r="O126" i="23"/>
  <c r="P126" i="23" s="1"/>
  <c r="Q126" i="23" s="1"/>
  <c r="O199" i="23"/>
  <c r="P199" i="23" s="1"/>
  <c r="Q199" i="23" s="1"/>
  <c r="O135" i="23"/>
  <c r="P135" i="23" s="1"/>
  <c r="Q135" i="23" s="1"/>
  <c r="O207" i="23"/>
  <c r="P207" i="23" s="1"/>
  <c r="Q207" i="23" s="1"/>
  <c r="O112" i="23"/>
  <c r="P112" i="23" s="1"/>
  <c r="Q112" i="23" s="1"/>
  <c r="O37" i="23"/>
  <c r="P37" i="23" s="1"/>
  <c r="Q37" i="23" s="1"/>
  <c r="O42" i="23"/>
  <c r="P42" i="23" s="1"/>
  <c r="Q42" i="23" s="1"/>
  <c r="O35" i="23"/>
  <c r="P35" i="23" s="1"/>
  <c r="Q35" i="23" s="1"/>
  <c r="O150" i="23"/>
  <c r="P150" i="23" s="1"/>
  <c r="Q150" i="23" s="1"/>
  <c r="O143" i="23"/>
  <c r="P143" i="23" s="1"/>
  <c r="Q143" i="23" s="1"/>
  <c r="O75" i="23"/>
  <c r="P75" i="23" s="1"/>
  <c r="Q75" i="23" s="1"/>
  <c r="O193" i="23"/>
  <c r="P193" i="23" s="1"/>
  <c r="Q193" i="23" s="1"/>
  <c r="O218" i="23"/>
  <c r="P218" i="23" s="1"/>
  <c r="Q218" i="23" s="1"/>
  <c r="O71" i="23"/>
  <c r="P71" i="23" s="1"/>
  <c r="Q71" i="23" s="1"/>
  <c r="O223" i="23"/>
  <c r="P223" i="23" s="1"/>
  <c r="Q223" i="23" s="1"/>
  <c r="O195" i="23"/>
  <c r="P195" i="23" s="1"/>
  <c r="Q195" i="23" s="1"/>
  <c r="O147" i="23"/>
  <c r="P147" i="23" s="1"/>
  <c r="Q147" i="23" s="1"/>
  <c r="O99" i="23"/>
  <c r="P99" i="23" s="1"/>
  <c r="Q99" i="23" s="1"/>
  <c r="O172" i="23"/>
  <c r="P172" i="23" s="1"/>
  <c r="Q172" i="23" s="1"/>
  <c r="O92" i="23"/>
  <c r="P92" i="23" s="1"/>
  <c r="Q92" i="23" s="1"/>
  <c r="O17" i="23"/>
  <c r="P17" i="23" s="1"/>
  <c r="Q17" i="23" s="1"/>
  <c r="O22" i="23"/>
  <c r="P22" i="23" s="1"/>
  <c r="Q22" i="23" s="1"/>
  <c r="O48" i="23"/>
  <c r="P48" i="23" s="1"/>
  <c r="Q48" i="23" s="1"/>
  <c r="O230" i="23"/>
  <c r="P230" i="23" s="1"/>
  <c r="Q230" i="23" s="1"/>
  <c r="O184" i="23"/>
  <c r="P184" i="23" s="1"/>
  <c r="Q184" i="23" s="1"/>
  <c r="J101" i="20"/>
  <c r="K101" i="20" s="1"/>
  <c r="L101" i="20" s="1"/>
  <c r="N101" i="20" s="1"/>
  <c r="J121" i="20"/>
  <c r="K121" i="20" s="1"/>
  <c r="L121" i="20" s="1"/>
  <c r="N121" i="20" s="1"/>
  <c r="L240" i="23"/>
  <c r="L242" i="23" s="1"/>
  <c r="L243" i="23" s="1"/>
  <c r="H9" i="42"/>
  <c r="F13" i="44" s="1"/>
  <c r="F15" i="44" s="1"/>
  <c r="I240" i="23"/>
  <c r="I242" i="23" s="1"/>
  <c r="I243" i="23" s="1"/>
  <c r="E9" i="42"/>
  <c r="K240" i="23"/>
  <c r="K242" i="23" s="1"/>
  <c r="K243" i="23" s="1"/>
  <c r="G9" i="42"/>
  <c r="E13" i="44" s="1"/>
  <c r="E15" i="44" s="1"/>
  <c r="E14" i="42"/>
  <c r="F7" i="42"/>
  <c r="D7" i="44" s="1"/>
  <c r="D9" i="44" s="1"/>
  <c r="H7" i="42"/>
  <c r="F7" i="44" s="1"/>
  <c r="F9" i="44" s="1"/>
  <c r="G7" i="42"/>
  <c r="E7" i="44" s="1"/>
  <c r="E9" i="44" s="1"/>
  <c r="E7" i="42"/>
  <c r="C7" i="44" s="1"/>
  <c r="C9" i="44" s="1"/>
  <c r="J97" i="20"/>
  <c r="K127" i="20"/>
  <c r="L127" i="20" s="1"/>
  <c r="N127" i="20" s="1"/>
  <c r="J115" i="20"/>
  <c r="K115" i="20" s="1"/>
  <c r="L115" i="20" s="1"/>
  <c r="N115" i="20" s="1"/>
  <c r="I237" i="22"/>
  <c r="J237" i="22"/>
  <c r="O101" i="22"/>
  <c r="F97" i="21"/>
  <c r="G97" i="21" s="1"/>
  <c r="G121" i="21"/>
  <c r="G148" i="21"/>
  <c r="G12" i="21"/>
  <c r="G28" i="21"/>
  <c r="G132" i="21"/>
  <c r="L132" i="21" s="1"/>
  <c r="G21" i="21"/>
  <c r="G34" i="21"/>
  <c r="J11" i="21"/>
  <c r="J211" i="21"/>
  <c r="K211" i="21" s="1"/>
  <c r="J229" i="21"/>
  <c r="G229" i="21"/>
  <c r="J222" i="21"/>
  <c r="J217" i="21"/>
  <c r="K217" i="21" s="1"/>
  <c r="J194" i="21"/>
  <c r="J213" i="21"/>
  <c r="K213" i="21" s="1"/>
  <c r="J198" i="21"/>
  <c r="K198" i="21" s="1"/>
  <c r="G142" i="21"/>
  <c r="J228" i="21"/>
  <c r="J231" i="21"/>
  <c r="K231" i="21" s="1"/>
  <c r="J187" i="21"/>
  <c r="K187" i="21" s="1"/>
  <c r="J206" i="21"/>
  <c r="G43" i="21"/>
  <c r="G35" i="21"/>
  <c r="J192" i="21"/>
  <c r="J210" i="21"/>
  <c r="K210" i="21" s="1"/>
  <c r="J193" i="21"/>
  <c r="G23" i="21"/>
  <c r="G147" i="21"/>
  <c r="G67" i="21"/>
  <c r="F41" i="21"/>
  <c r="G41" i="21" s="1"/>
  <c r="F36" i="21"/>
  <c r="G36" i="21" s="1"/>
  <c r="G29" i="21"/>
  <c r="G51" i="21"/>
  <c r="G141" i="21"/>
  <c r="G55" i="21"/>
  <c r="G15" i="21"/>
  <c r="G98" i="21"/>
  <c r="G145" i="21"/>
  <c r="G27" i="21"/>
  <c r="F16" i="21"/>
  <c r="G16" i="21" s="1"/>
  <c r="G25" i="21"/>
  <c r="G135" i="21"/>
  <c r="G42" i="21"/>
  <c r="G143" i="21"/>
  <c r="G32" i="21"/>
  <c r="G144" i="21"/>
  <c r="G19" i="21"/>
  <c r="G131" i="21"/>
  <c r="G235" i="21"/>
  <c r="G193" i="21"/>
  <c r="E104" i="21"/>
  <c r="F104" i="21" s="1"/>
  <c r="G104" i="21" s="1"/>
  <c r="G45" i="21"/>
  <c r="G50" i="21"/>
  <c r="G62" i="21"/>
  <c r="G136" i="21"/>
  <c r="G128" i="21"/>
  <c r="G68" i="21"/>
  <c r="I236" i="21"/>
  <c r="F84" i="21"/>
  <c r="G84" i="21" s="1"/>
  <c r="D236" i="21"/>
  <c r="E6" i="42" s="1"/>
  <c r="E76" i="21"/>
  <c r="F76" i="21" s="1"/>
  <c r="G76" i="21" s="1"/>
  <c r="E72" i="21"/>
  <c r="F72" i="21" s="1"/>
  <c r="G72" i="21" s="1"/>
  <c r="N237" i="23"/>
  <c r="G222" i="21"/>
  <c r="F108" i="21"/>
  <c r="G108" i="21" s="1"/>
  <c r="F224" i="21"/>
  <c r="G224" i="21" s="1"/>
  <c r="G212" i="21"/>
  <c r="G175" i="21"/>
  <c r="G202" i="21"/>
  <c r="G181" i="21"/>
  <c r="G159" i="21"/>
  <c r="G169" i="21"/>
  <c r="F226" i="21"/>
  <c r="G226" i="21" s="1"/>
  <c r="E10" i="42" l="1"/>
  <c r="C13" i="44"/>
  <c r="C15" i="44" s="1"/>
  <c r="G10" i="42"/>
  <c r="H10" i="42"/>
  <c r="K91" i="21"/>
  <c r="L91" i="21" s="1"/>
  <c r="L99" i="21"/>
  <c r="L27" i="21"/>
  <c r="L28" i="21"/>
  <c r="L21" i="21"/>
  <c r="L62" i="21"/>
  <c r="L74" i="21"/>
  <c r="L86" i="21"/>
  <c r="K96" i="21"/>
  <c r="L96" i="21" s="1"/>
  <c r="L133" i="21"/>
  <c r="K139" i="21"/>
  <c r="L139" i="21" s="1"/>
  <c r="L12" i="21"/>
  <c r="K142" i="21"/>
  <c r="L142" i="21" s="1"/>
  <c r="K174" i="21"/>
  <c r="L174" i="21" s="1"/>
  <c r="K124" i="21"/>
  <c r="L124" i="21" s="1"/>
  <c r="L143" i="21"/>
  <c r="K164" i="21"/>
  <c r="L164" i="21" s="1"/>
  <c r="K97" i="21"/>
  <c r="L97" i="21" s="1"/>
  <c r="K36" i="21"/>
  <c r="L36" i="21" s="1"/>
  <c r="K122" i="21"/>
  <c r="L122" i="21" s="1"/>
  <c r="K116" i="21"/>
  <c r="L116" i="21" s="1"/>
  <c r="K55" i="21"/>
  <c r="L55" i="21" s="1"/>
  <c r="K68" i="21"/>
  <c r="L68" i="21" s="1"/>
  <c r="K47" i="21"/>
  <c r="L47" i="21" s="1"/>
  <c r="K184" i="21"/>
  <c r="L184" i="21" s="1"/>
  <c r="K111" i="21"/>
  <c r="L111" i="21" s="1"/>
  <c r="L181" i="21"/>
  <c r="L147" i="21"/>
  <c r="K134" i="21"/>
  <c r="L134" i="21" s="1"/>
  <c r="K136" i="21"/>
  <c r="L136" i="21" s="1"/>
  <c r="K98" i="21"/>
  <c r="L98" i="21" s="1"/>
  <c r="L25" i="21"/>
  <c r="K54" i="21"/>
  <c r="L54" i="21" s="1"/>
  <c r="K29" i="21"/>
  <c r="L29" i="21" s="1"/>
  <c r="K34" i="21"/>
  <c r="L34" i="21" s="1"/>
  <c r="K128" i="21"/>
  <c r="L128" i="21" s="1"/>
  <c r="L169" i="21"/>
  <c r="K41" i="21"/>
  <c r="L41" i="21" s="1"/>
  <c r="K16" i="21"/>
  <c r="L16" i="21" s="1"/>
  <c r="P140" i="23"/>
  <c r="P237" i="23" s="1"/>
  <c r="S140" i="23"/>
  <c r="J235" i="20"/>
  <c r="F11" i="42" s="1"/>
  <c r="D16" i="44" s="1"/>
  <c r="D18" i="44" s="1"/>
  <c r="N240" i="23"/>
  <c r="N242" i="23" s="1"/>
  <c r="N243" i="23" s="1"/>
  <c r="E16" i="42"/>
  <c r="C22" i="44" s="1"/>
  <c r="C24" i="44" s="1"/>
  <c r="F13" i="42"/>
  <c r="D19" i="44" s="1"/>
  <c r="D21" i="44" s="1"/>
  <c r="E13" i="42"/>
  <c r="E12" i="42"/>
  <c r="K97" i="20"/>
  <c r="L237" i="22"/>
  <c r="S237" i="22" s="1"/>
  <c r="K237" i="22"/>
  <c r="P101" i="22"/>
  <c r="O237" i="22"/>
  <c r="K192" i="21"/>
  <c r="L192" i="21" s="1"/>
  <c r="K206" i="21"/>
  <c r="L206" i="21" s="1"/>
  <c r="K222" i="21"/>
  <c r="L222" i="21" s="1"/>
  <c r="L210" i="21"/>
  <c r="K194" i="21"/>
  <c r="L194" i="21" s="1"/>
  <c r="K229" i="21"/>
  <c r="L229" i="21" s="1"/>
  <c r="L211" i="21"/>
  <c r="K11" i="21"/>
  <c r="L11" i="21" s="1"/>
  <c r="L187" i="21"/>
  <c r="K193" i="21"/>
  <c r="L193" i="21" s="1"/>
  <c r="L231" i="21"/>
  <c r="K228" i="21"/>
  <c r="L228" i="21" s="1"/>
  <c r="L198" i="21"/>
  <c r="L213" i="21"/>
  <c r="L217" i="21"/>
  <c r="K224" i="21"/>
  <c r="L224" i="21" s="1"/>
  <c r="J236" i="21"/>
  <c r="E236" i="21"/>
  <c r="F6" i="42" s="1"/>
  <c r="O237" i="23"/>
  <c r="F236" i="21"/>
  <c r="G6" i="42" s="1"/>
  <c r="G236" i="21"/>
  <c r="H6" i="42" s="1"/>
  <c r="E15" i="42" l="1"/>
  <c r="C19" i="44"/>
  <c r="C21" i="44" s="1"/>
  <c r="Q140" i="23"/>
  <c r="U140" i="23" s="1"/>
  <c r="T140" i="23"/>
  <c r="O240" i="23"/>
  <c r="O242" i="23" s="1"/>
  <c r="O243" i="23" s="1"/>
  <c r="F16" i="42"/>
  <c r="D22" i="44" s="1"/>
  <c r="D24" i="44" s="1"/>
  <c r="P240" i="23"/>
  <c r="P242" i="23" s="1"/>
  <c r="P243" i="23" s="1"/>
  <c r="G16" i="42"/>
  <c r="E22" i="44" s="1"/>
  <c r="E24" i="44" s="1"/>
  <c r="F14" i="42"/>
  <c r="F15" i="42" s="1"/>
  <c r="G13" i="42"/>
  <c r="E19" i="44" s="1"/>
  <c r="E21" i="44" s="1"/>
  <c r="H13" i="42"/>
  <c r="F19" i="44" s="1"/>
  <c r="F21" i="44" s="1"/>
  <c r="F12" i="42"/>
  <c r="L97" i="20"/>
  <c r="K235" i="20"/>
  <c r="G11" i="42" s="1"/>
  <c r="E16" i="44" s="1"/>
  <c r="E18" i="44" s="1"/>
  <c r="Q237" i="23"/>
  <c r="Q101" i="22"/>
  <c r="S101" i="22" s="1"/>
  <c r="P237" i="22"/>
  <c r="K236" i="21"/>
  <c r="L236" i="21"/>
  <c r="Q240" i="23" l="1"/>
  <c r="Q242" i="23" s="1"/>
  <c r="Q243" i="23" s="1"/>
  <c r="H16" i="42"/>
  <c r="F22" i="44" s="1"/>
  <c r="F24" i="44" s="1"/>
  <c r="G14" i="42"/>
  <c r="G15" i="42" s="1"/>
  <c r="H12" i="42"/>
  <c r="G12" i="42"/>
  <c r="N97" i="20"/>
  <c r="L235" i="20"/>
  <c r="Q237" i="22"/>
  <c r="H14" i="42" l="1"/>
  <c r="H15" i="42" s="1"/>
  <c r="H11" i="42"/>
  <c r="F16" i="44" s="1"/>
  <c r="F18" i="44" s="1"/>
  <c r="N235" i="20"/>
  <c r="S9" i="15"/>
  <c r="V13" i="23" s="1"/>
  <c r="S10" i="15"/>
  <c r="V14" i="23" s="1"/>
  <c r="S11" i="15"/>
  <c r="V15" i="23" s="1"/>
  <c r="S12" i="15"/>
  <c r="V16" i="23" s="1"/>
  <c r="S13" i="15"/>
  <c r="V17" i="23" s="1"/>
  <c r="S14" i="15"/>
  <c r="V18" i="23" s="1"/>
  <c r="S15" i="15"/>
  <c r="V19" i="23" s="1"/>
  <c r="S16" i="15"/>
  <c r="V20" i="23" s="1"/>
  <c r="S17" i="15"/>
  <c r="V21" i="23" s="1"/>
  <c r="S18" i="15"/>
  <c r="V22" i="23" s="1"/>
  <c r="S19" i="15"/>
  <c r="V23" i="23" s="1"/>
  <c r="S20" i="15"/>
  <c r="V24" i="23" s="1"/>
  <c r="S21" i="15"/>
  <c r="V25" i="23" s="1"/>
  <c r="S22" i="15"/>
  <c r="V26" i="23" s="1"/>
  <c r="S23" i="15"/>
  <c r="V27" i="23" s="1"/>
  <c r="S24" i="15"/>
  <c r="V28" i="23" s="1"/>
  <c r="S25" i="15"/>
  <c r="V29" i="23" s="1"/>
  <c r="S26" i="15"/>
  <c r="V30" i="23" s="1"/>
  <c r="S27" i="15"/>
  <c r="V31" i="23" s="1"/>
  <c r="S28" i="15"/>
  <c r="V32" i="23" s="1"/>
  <c r="S29" i="15"/>
  <c r="V33" i="23" s="1"/>
  <c r="S30" i="15"/>
  <c r="V34" i="23" s="1"/>
  <c r="S31" i="15"/>
  <c r="V35" i="23" s="1"/>
  <c r="S32" i="15"/>
  <c r="V36" i="23" s="1"/>
  <c r="S33" i="15"/>
  <c r="V37" i="23" s="1"/>
  <c r="S34" i="15"/>
  <c r="V38" i="23" s="1"/>
  <c r="S35" i="15"/>
  <c r="V39" i="23" s="1"/>
  <c r="S36" i="15"/>
  <c r="V40" i="23" s="1"/>
  <c r="S37" i="15"/>
  <c r="V41" i="23" s="1"/>
  <c r="S38" i="15"/>
  <c r="V42" i="23" s="1"/>
  <c r="S39" i="15"/>
  <c r="V43" i="23" s="1"/>
  <c r="S40" i="15"/>
  <c r="V44" i="23" s="1"/>
  <c r="S41" i="15"/>
  <c r="V45" i="23" s="1"/>
  <c r="S42" i="15"/>
  <c r="V46" i="23" s="1"/>
  <c r="S44" i="15"/>
  <c r="V48" i="23" s="1"/>
  <c r="S45" i="15"/>
  <c r="V49" i="23" s="1"/>
  <c r="S46" i="15"/>
  <c r="V50" i="23" s="1"/>
  <c r="S47" i="15"/>
  <c r="V51" i="23" s="1"/>
  <c r="S48" i="15"/>
  <c r="V52" i="23" s="1"/>
  <c r="S49" i="15"/>
  <c r="V53" i="23" s="1"/>
  <c r="S50" i="15"/>
  <c r="V54" i="23" s="1"/>
  <c r="S51" i="15"/>
  <c r="V55" i="23" s="1"/>
  <c r="S52" i="15"/>
  <c r="V56" i="23" s="1"/>
  <c r="S54" i="15"/>
  <c r="V58" i="23" s="1"/>
  <c r="S55" i="15"/>
  <c r="V59" i="23" s="1"/>
  <c r="S56" i="15"/>
  <c r="V60" i="23" s="1"/>
  <c r="S57" i="15"/>
  <c r="V61" i="23" s="1"/>
  <c r="S58" i="15"/>
  <c r="V62" i="23" s="1"/>
  <c r="S59" i="15"/>
  <c r="V63" i="23" s="1"/>
  <c r="S60" i="15"/>
  <c r="V64" i="23" s="1"/>
  <c r="S61" i="15"/>
  <c r="V65" i="23" s="1"/>
  <c r="S62" i="15"/>
  <c r="V66" i="23" s="1"/>
  <c r="S63" i="15"/>
  <c r="V67" i="23" s="1"/>
  <c r="S64" i="15"/>
  <c r="V68" i="23" s="1"/>
  <c r="S65" i="15"/>
  <c r="V69" i="23" s="1"/>
  <c r="S66" i="15"/>
  <c r="V70" i="23" s="1"/>
  <c r="S67" i="15"/>
  <c r="V71" i="23" s="1"/>
  <c r="S68" i="15"/>
  <c r="V72" i="23" s="1"/>
  <c r="S69" i="15"/>
  <c r="V73" i="23" s="1"/>
  <c r="S70" i="15"/>
  <c r="V74" i="23" s="1"/>
  <c r="S71" i="15"/>
  <c r="V75" i="23" s="1"/>
  <c r="S72" i="15"/>
  <c r="V76" i="23" s="1"/>
  <c r="S73" i="15"/>
  <c r="V77" i="23" s="1"/>
  <c r="S74" i="15"/>
  <c r="V78" i="23" s="1"/>
  <c r="S75" i="15"/>
  <c r="V79" i="23" s="1"/>
  <c r="S77" i="15"/>
  <c r="V81" i="23" s="1"/>
  <c r="S78" i="15"/>
  <c r="V82" i="23" s="1"/>
  <c r="S79" i="15"/>
  <c r="V83" i="23" s="1"/>
  <c r="S80" i="15"/>
  <c r="V84" i="23" s="1"/>
  <c r="S81" i="15"/>
  <c r="V85" i="23" s="1"/>
  <c r="S82" i="15"/>
  <c r="V86" i="23" s="1"/>
  <c r="S83" i="15"/>
  <c r="V87" i="23" s="1"/>
  <c r="S84" i="15"/>
  <c r="V88" i="23" s="1"/>
  <c r="S85" i="15"/>
  <c r="V89" i="23" s="1"/>
  <c r="S86" i="15"/>
  <c r="V90" i="23" s="1"/>
  <c r="S87" i="15"/>
  <c r="V91" i="23" s="1"/>
  <c r="S88" i="15"/>
  <c r="V92" i="23" s="1"/>
  <c r="S89" i="15"/>
  <c r="V93" i="23" s="1"/>
  <c r="S90" i="15"/>
  <c r="V94" i="23" s="1"/>
  <c r="S91" i="15"/>
  <c r="V95" i="23" s="1"/>
  <c r="S92" i="15"/>
  <c r="V96" i="23" s="1"/>
  <c r="S93" i="15"/>
  <c r="V97" i="23" s="1"/>
  <c r="S94" i="15"/>
  <c r="V98" i="23" s="1"/>
  <c r="S95" i="15"/>
  <c r="V99" i="23" s="1"/>
  <c r="S96" i="15"/>
  <c r="V100" i="23" s="1"/>
  <c r="S97" i="15"/>
  <c r="V101" i="23" s="1"/>
  <c r="S98" i="15"/>
  <c r="V102" i="23" s="1"/>
  <c r="S99" i="15"/>
  <c r="V103" i="23" s="1"/>
  <c r="S100" i="15"/>
  <c r="V104" i="23" s="1"/>
  <c r="S101" i="15"/>
  <c r="V105" i="23" s="1"/>
  <c r="S102" i="15"/>
  <c r="V106" i="23" s="1"/>
  <c r="S103" i="15"/>
  <c r="V107" i="23" s="1"/>
  <c r="S104" i="15"/>
  <c r="V108" i="23" s="1"/>
  <c r="S105" i="15"/>
  <c r="V109" i="23" s="1"/>
  <c r="S106" i="15"/>
  <c r="V110" i="23" s="1"/>
  <c r="S107" i="15"/>
  <c r="V111" i="23" s="1"/>
  <c r="S108" i="15"/>
  <c r="V112" i="23" s="1"/>
  <c r="S109" i="15"/>
  <c r="V113" i="23" s="1"/>
  <c r="S110" i="15"/>
  <c r="V114" i="23" s="1"/>
  <c r="S111" i="15"/>
  <c r="V115" i="23" s="1"/>
  <c r="S112" i="15"/>
  <c r="V116" i="23" s="1"/>
  <c r="S113" i="15"/>
  <c r="V117" i="23" s="1"/>
  <c r="S114" i="15"/>
  <c r="V118" i="23" s="1"/>
  <c r="S115" i="15"/>
  <c r="V119" i="23" s="1"/>
  <c r="S116" i="15"/>
  <c r="V120" i="23" s="1"/>
  <c r="S117" i="15"/>
  <c r="V121" i="23" s="1"/>
  <c r="S118" i="15"/>
  <c r="V122" i="23" s="1"/>
  <c r="S119" i="15"/>
  <c r="V123" i="23" s="1"/>
  <c r="S120" i="15"/>
  <c r="V124" i="23" s="1"/>
  <c r="S121" i="15"/>
  <c r="V125" i="23" s="1"/>
  <c r="S122" i="15"/>
  <c r="V126" i="23" s="1"/>
  <c r="S123" i="15"/>
  <c r="V127" i="23" s="1"/>
  <c r="S124" i="15"/>
  <c r="V128" i="23" s="1"/>
  <c r="S125" i="15"/>
  <c r="V129" i="23" s="1"/>
  <c r="S126" i="15"/>
  <c r="V130" i="23" s="1"/>
  <c r="S127" i="15"/>
  <c r="V131" i="23" s="1"/>
  <c r="S128" i="15"/>
  <c r="V132" i="23" s="1"/>
  <c r="S129" i="15"/>
  <c r="V133" i="23" s="1"/>
  <c r="S130" i="15"/>
  <c r="V134" i="23" s="1"/>
  <c r="S131" i="15"/>
  <c r="V135" i="23" s="1"/>
  <c r="S132" i="15"/>
  <c r="V136" i="23" s="1"/>
  <c r="S133" i="15"/>
  <c r="V137" i="23" s="1"/>
  <c r="V138" i="23"/>
  <c r="V139" i="23"/>
  <c r="S137" i="15"/>
  <c r="V141" i="23" s="1"/>
  <c r="S138" i="15"/>
  <c r="V142" i="23" s="1"/>
  <c r="S139" i="15"/>
  <c r="V143" i="23" s="1"/>
  <c r="S140" i="15"/>
  <c r="V144" i="23" s="1"/>
  <c r="S141" i="15"/>
  <c r="V145" i="23" s="1"/>
  <c r="S142" i="15"/>
  <c r="V146" i="23" s="1"/>
  <c r="S143" i="15"/>
  <c r="V147" i="23" s="1"/>
  <c r="S144" i="15"/>
  <c r="V148" i="23" s="1"/>
  <c r="S145" i="15"/>
  <c r="V149" i="23" s="1"/>
  <c r="S146" i="15"/>
  <c r="V150" i="23" s="1"/>
  <c r="S147" i="15"/>
  <c r="V151" i="23" s="1"/>
  <c r="S148" i="15"/>
  <c r="V152" i="23" s="1"/>
  <c r="S149" i="15"/>
  <c r="V153" i="23" s="1"/>
  <c r="S150" i="15"/>
  <c r="V154" i="23" s="1"/>
  <c r="S151" i="15"/>
  <c r="V155" i="23" s="1"/>
  <c r="S152" i="15"/>
  <c r="V156" i="23" s="1"/>
  <c r="S153" i="15"/>
  <c r="V157" i="23" s="1"/>
  <c r="S154" i="15"/>
  <c r="V158" i="23" s="1"/>
  <c r="S155" i="15"/>
  <c r="V159" i="23" s="1"/>
  <c r="S156" i="15"/>
  <c r="V160" i="23" s="1"/>
  <c r="S157" i="15"/>
  <c r="V161" i="23" s="1"/>
  <c r="S158" i="15"/>
  <c r="V162" i="23" s="1"/>
  <c r="S159" i="15"/>
  <c r="V163" i="23" s="1"/>
  <c r="S160" i="15"/>
  <c r="V164" i="23" s="1"/>
  <c r="S161" i="15"/>
  <c r="V165" i="23" s="1"/>
  <c r="S162" i="15"/>
  <c r="V166" i="23" s="1"/>
  <c r="S163" i="15"/>
  <c r="V167" i="23" s="1"/>
  <c r="S164" i="15"/>
  <c r="V168" i="23" s="1"/>
  <c r="S165" i="15"/>
  <c r="V169" i="23" s="1"/>
  <c r="S166" i="15"/>
  <c r="V170" i="23" s="1"/>
  <c r="S167" i="15"/>
  <c r="V171" i="23" s="1"/>
  <c r="S168" i="15"/>
  <c r="V172" i="23" s="1"/>
  <c r="S169" i="15"/>
  <c r="V173" i="23" s="1"/>
  <c r="S170" i="15"/>
  <c r="V174" i="23" s="1"/>
  <c r="S171" i="15"/>
  <c r="V175" i="23" s="1"/>
  <c r="S172" i="15"/>
  <c r="V176" i="23" s="1"/>
  <c r="S173" i="15"/>
  <c r="V177" i="23" s="1"/>
  <c r="S174" i="15"/>
  <c r="V178" i="23" s="1"/>
  <c r="S175" i="15"/>
  <c r="V179" i="23" s="1"/>
  <c r="S176" i="15"/>
  <c r="V180" i="23" s="1"/>
  <c r="S177" i="15"/>
  <c r="V181" i="23" s="1"/>
  <c r="S178" i="15"/>
  <c r="V182" i="23" s="1"/>
  <c r="S179" i="15"/>
  <c r="V183" i="23" s="1"/>
  <c r="S180" i="15"/>
  <c r="V184" i="23" s="1"/>
  <c r="S181" i="15"/>
  <c r="V185" i="23" s="1"/>
  <c r="S182" i="15"/>
  <c r="V186" i="23" s="1"/>
  <c r="S183" i="15"/>
  <c r="V187" i="23" s="1"/>
  <c r="S184" i="15"/>
  <c r="V188" i="23" s="1"/>
  <c r="S185" i="15"/>
  <c r="V189" i="23" s="1"/>
  <c r="S186" i="15"/>
  <c r="V190" i="23" s="1"/>
  <c r="S187" i="15"/>
  <c r="V191" i="23" s="1"/>
  <c r="S188" i="15"/>
  <c r="V192" i="23" s="1"/>
  <c r="S189" i="15"/>
  <c r="V193" i="23" s="1"/>
  <c r="S190" i="15"/>
  <c r="V194" i="23" s="1"/>
  <c r="S191" i="15"/>
  <c r="V195" i="23" s="1"/>
  <c r="S192" i="15"/>
  <c r="V196" i="23" s="1"/>
  <c r="S193" i="15"/>
  <c r="V197" i="23" s="1"/>
  <c r="S194" i="15"/>
  <c r="V198" i="23" s="1"/>
  <c r="S195" i="15"/>
  <c r="V199" i="23" s="1"/>
  <c r="S196" i="15"/>
  <c r="V200" i="23" s="1"/>
  <c r="S197" i="15"/>
  <c r="V201" i="23" s="1"/>
  <c r="S198" i="15"/>
  <c r="V202" i="23" s="1"/>
  <c r="S199" i="15"/>
  <c r="V203" i="23" s="1"/>
  <c r="S200" i="15"/>
  <c r="V204" i="23" s="1"/>
  <c r="S201" i="15"/>
  <c r="V205" i="23" s="1"/>
  <c r="S202" i="15"/>
  <c r="V206" i="23" s="1"/>
  <c r="S203" i="15"/>
  <c r="V207" i="23" s="1"/>
  <c r="S205" i="15"/>
  <c r="V209" i="23" s="1"/>
  <c r="S206" i="15"/>
  <c r="V210" i="23" s="1"/>
  <c r="S207" i="15"/>
  <c r="V211" i="23" s="1"/>
  <c r="S208" i="15"/>
  <c r="V212" i="23" s="1"/>
  <c r="S209" i="15"/>
  <c r="V213" i="23" s="1"/>
  <c r="S210" i="15"/>
  <c r="V214" i="23" s="1"/>
  <c r="S211" i="15"/>
  <c r="V215" i="23" s="1"/>
  <c r="S212" i="15"/>
  <c r="V216" i="23" s="1"/>
  <c r="S213" i="15"/>
  <c r="V217" i="23" s="1"/>
  <c r="S214" i="15"/>
  <c r="V218" i="23" s="1"/>
  <c r="S215" i="15"/>
  <c r="V219" i="23" s="1"/>
  <c r="S216" i="15"/>
  <c r="V220" i="23" s="1"/>
  <c r="S217" i="15"/>
  <c r="V221" i="23" s="1"/>
  <c r="S218" i="15"/>
  <c r="V222" i="23" s="1"/>
  <c r="S219" i="15"/>
  <c r="V223" i="23" s="1"/>
  <c r="S220" i="15"/>
  <c r="V224" i="23" s="1"/>
  <c r="S221" i="15"/>
  <c r="V225" i="23" s="1"/>
  <c r="S222" i="15"/>
  <c r="V226" i="23" s="1"/>
  <c r="S223" i="15"/>
  <c r="V227" i="23" s="1"/>
  <c r="S224" i="15"/>
  <c r="V228" i="23" s="1"/>
  <c r="S225" i="15"/>
  <c r="V229" i="23" s="1"/>
  <c r="V230" i="23"/>
  <c r="S227" i="15"/>
  <c r="V231" i="23" s="1"/>
  <c r="S228" i="15"/>
  <c r="V232" i="23" s="1"/>
  <c r="S229" i="15"/>
  <c r="V233" i="23" s="1"/>
  <c r="S230" i="15"/>
  <c r="V234" i="23" s="1"/>
  <c r="S231" i="15"/>
  <c r="V235" i="23" s="1"/>
  <c r="S232" i="15"/>
  <c r="V236" i="23" s="1"/>
  <c r="S8" i="15"/>
  <c r="V12" i="23" s="1"/>
  <c r="R233" i="15"/>
  <c r="H21" i="41" s="1"/>
  <c r="Q233" i="15"/>
  <c r="G21" i="41" s="1"/>
  <c r="P233" i="15"/>
  <c r="F21" i="41" s="1"/>
  <c r="O233" i="15"/>
  <c r="E21" i="41" s="1"/>
  <c r="N233" i="15"/>
  <c r="H20" i="41" s="1"/>
  <c r="D16" i="42" s="1"/>
  <c r="M233" i="15"/>
  <c r="G20" i="41" s="1"/>
  <c r="L233" i="15"/>
  <c r="F20" i="41" s="1"/>
  <c r="K233" i="15"/>
  <c r="E20" i="41" s="1"/>
  <c r="J233" i="15"/>
  <c r="H11" i="41" s="1"/>
  <c r="D9" i="42" s="1"/>
  <c r="I233" i="15"/>
  <c r="G11" i="41" s="1"/>
  <c r="H233" i="15"/>
  <c r="F11" i="41" s="1"/>
  <c r="G233" i="15"/>
  <c r="E11" i="41" s="1"/>
  <c r="F233" i="15"/>
  <c r="H10" i="41" s="1"/>
  <c r="D8" i="42" s="1"/>
  <c r="D10" i="42" s="1"/>
  <c r="E233" i="15"/>
  <c r="G10" i="41" s="1"/>
  <c r="D233" i="15"/>
  <c r="F10" i="41" s="1"/>
  <c r="C233" i="15"/>
  <c r="E10" i="41" s="1"/>
  <c r="O9" i="16"/>
  <c r="P9" i="16"/>
  <c r="Q9" i="16"/>
  <c r="R9" i="16"/>
  <c r="O10" i="16"/>
  <c r="P10" i="16"/>
  <c r="Q10" i="16"/>
  <c r="R10" i="16"/>
  <c r="O11" i="16"/>
  <c r="P11" i="16"/>
  <c r="Q11" i="16"/>
  <c r="R11" i="16"/>
  <c r="O12" i="16"/>
  <c r="P12" i="16"/>
  <c r="Q12" i="16"/>
  <c r="R12" i="16"/>
  <c r="O13" i="16"/>
  <c r="P13" i="16"/>
  <c r="Q13" i="16"/>
  <c r="R13" i="16"/>
  <c r="O14" i="16"/>
  <c r="P14" i="16"/>
  <c r="Q14" i="16"/>
  <c r="R14" i="16"/>
  <c r="O15" i="16"/>
  <c r="P15" i="16"/>
  <c r="Q15" i="16"/>
  <c r="R15" i="16"/>
  <c r="O16" i="16"/>
  <c r="P16" i="16"/>
  <c r="Q16" i="16"/>
  <c r="R16" i="16"/>
  <c r="O17" i="16"/>
  <c r="P17" i="16"/>
  <c r="Q17" i="16"/>
  <c r="R17" i="16"/>
  <c r="O18" i="16"/>
  <c r="P18" i="16"/>
  <c r="Q18" i="16"/>
  <c r="R18" i="16"/>
  <c r="O19" i="16"/>
  <c r="P19" i="16"/>
  <c r="Q19" i="16"/>
  <c r="R19" i="16"/>
  <c r="O20" i="16"/>
  <c r="P20" i="16"/>
  <c r="Q20" i="16"/>
  <c r="R20" i="16"/>
  <c r="O21" i="16"/>
  <c r="P21" i="16"/>
  <c r="Q21" i="16"/>
  <c r="R21" i="16"/>
  <c r="O22" i="16"/>
  <c r="P22" i="16"/>
  <c r="Q22" i="16"/>
  <c r="R22" i="16"/>
  <c r="O23" i="16"/>
  <c r="P23" i="16"/>
  <c r="Q23" i="16"/>
  <c r="R23" i="16"/>
  <c r="O24" i="16"/>
  <c r="P24" i="16"/>
  <c r="Q24" i="16"/>
  <c r="R24" i="16"/>
  <c r="O25" i="16"/>
  <c r="P25" i="16"/>
  <c r="Q25" i="16"/>
  <c r="R25" i="16"/>
  <c r="O26" i="16"/>
  <c r="P26" i="16"/>
  <c r="Q26" i="16"/>
  <c r="R26" i="16"/>
  <c r="O27" i="16"/>
  <c r="P27" i="16"/>
  <c r="Q27" i="16"/>
  <c r="R27" i="16"/>
  <c r="O28" i="16"/>
  <c r="P28" i="16"/>
  <c r="Q28" i="16"/>
  <c r="R28" i="16"/>
  <c r="O29" i="16"/>
  <c r="P29" i="16"/>
  <c r="Q29" i="16"/>
  <c r="R29" i="16"/>
  <c r="O30" i="16"/>
  <c r="P30" i="16"/>
  <c r="Q30" i="16"/>
  <c r="R30" i="16"/>
  <c r="O31" i="16"/>
  <c r="P31" i="16"/>
  <c r="Q31" i="16"/>
  <c r="R31" i="16"/>
  <c r="O32" i="16"/>
  <c r="P32" i="16"/>
  <c r="Q32" i="16"/>
  <c r="R32" i="16"/>
  <c r="O33" i="16"/>
  <c r="P33" i="16"/>
  <c r="Q33" i="16"/>
  <c r="R33" i="16"/>
  <c r="O34" i="16"/>
  <c r="P34" i="16"/>
  <c r="Q34" i="16"/>
  <c r="R34" i="16"/>
  <c r="O35" i="16"/>
  <c r="P35" i="16"/>
  <c r="Q35" i="16"/>
  <c r="R35" i="16"/>
  <c r="O36" i="16"/>
  <c r="P36" i="16"/>
  <c r="Q36" i="16"/>
  <c r="R36" i="16"/>
  <c r="O37" i="16"/>
  <c r="P37" i="16"/>
  <c r="Q37" i="16"/>
  <c r="R37" i="16"/>
  <c r="O38" i="16"/>
  <c r="P38" i="16"/>
  <c r="Q38" i="16"/>
  <c r="R38" i="16"/>
  <c r="O39" i="16"/>
  <c r="P39" i="16"/>
  <c r="Q39" i="16"/>
  <c r="R39" i="16"/>
  <c r="O40" i="16"/>
  <c r="P40" i="16"/>
  <c r="Q40" i="16"/>
  <c r="R40" i="16"/>
  <c r="O41" i="16"/>
  <c r="P41" i="16"/>
  <c r="Q41" i="16"/>
  <c r="R41" i="16"/>
  <c r="O42" i="16"/>
  <c r="P42" i="16"/>
  <c r="Q42" i="16"/>
  <c r="R42" i="16"/>
  <c r="O43" i="16"/>
  <c r="P43" i="16"/>
  <c r="Q43" i="16"/>
  <c r="R43" i="16"/>
  <c r="O44" i="16"/>
  <c r="P44" i="16"/>
  <c r="Q44" i="16"/>
  <c r="R44" i="16"/>
  <c r="O45" i="16"/>
  <c r="P45" i="16"/>
  <c r="Q45" i="16"/>
  <c r="R45" i="16"/>
  <c r="O46" i="16"/>
  <c r="P46" i="16"/>
  <c r="Q46" i="16"/>
  <c r="R46" i="16"/>
  <c r="O47" i="16"/>
  <c r="P47" i="16"/>
  <c r="Q47" i="16"/>
  <c r="R47" i="16"/>
  <c r="O48" i="16"/>
  <c r="P48" i="16"/>
  <c r="Q48" i="16"/>
  <c r="R48" i="16"/>
  <c r="O49" i="16"/>
  <c r="P49" i="16"/>
  <c r="Q49" i="16"/>
  <c r="R49" i="16"/>
  <c r="O50" i="16"/>
  <c r="P50" i="16"/>
  <c r="Q50" i="16"/>
  <c r="R50" i="16"/>
  <c r="O51" i="16"/>
  <c r="P51" i="16"/>
  <c r="Q51" i="16"/>
  <c r="R51" i="16"/>
  <c r="O52" i="16"/>
  <c r="P52" i="16"/>
  <c r="Q52" i="16"/>
  <c r="R52" i="16"/>
  <c r="O53" i="16"/>
  <c r="P53" i="16"/>
  <c r="Q53" i="16"/>
  <c r="R53" i="16"/>
  <c r="O54" i="16"/>
  <c r="P54" i="16"/>
  <c r="Q54" i="16"/>
  <c r="R54" i="16"/>
  <c r="O55" i="16"/>
  <c r="P55" i="16"/>
  <c r="Q55" i="16"/>
  <c r="R55" i="16"/>
  <c r="O56" i="16"/>
  <c r="P56" i="16"/>
  <c r="Q56" i="16"/>
  <c r="R56" i="16"/>
  <c r="O57" i="16"/>
  <c r="P57" i="16"/>
  <c r="Q57" i="16"/>
  <c r="R57" i="16"/>
  <c r="O58" i="16"/>
  <c r="P58" i="16"/>
  <c r="Q58" i="16"/>
  <c r="R58" i="16"/>
  <c r="O59" i="16"/>
  <c r="P59" i="16"/>
  <c r="Q59" i="16"/>
  <c r="R59" i="16"/>
  <c r="O60" i="16"/>
  <c r="P60" i="16"/>
  <c r="Q60" i="16"/>
  <c r="R60" i="16"/>
  <c r="O61" i="16"/>
  <c r="P61" i="16"/>
  <c r="Q61" i="16"/>
  <c r="R61" i="16"/>
  <c r="O62" i="16"/>
  <c r="P62" i="16"/>
  <c r="Q62" i="16"/>
  <c r="R62" i="16"/>
  <c r="O63" i="16"/>
  <c r="P63" i="16"/>
  <c r="Q63" i="16"/>
  <c r="R63" i="16"/>
  <c r="O64" i="16"/>
  <c r="P64" i="16"/>
  <c r="Q64" i="16"/>
  <c r="R64" i="16"/>
  <c r="O65" i="16"/>
  <c r="P65" i="16"/>
  <c r="Q65" i="16"/>
  <c r="R65" i="16"/>
  <c r="O66" i="16"/>
  <c r="P66" i="16"/>
  <c r="Q66" i="16"/>
  <c r="R66" i="16"/>
  <c r="O67" i="16"/>
  <c r="P67" i="16"/>
  <c r="Q67" i="16"/>
  <c r="R67" i="16"/>
  <c r="O68" i="16"/>
  <c r="P68" i="16"/>
  <c r="Q68" i="16"/>
  <c r="R68" i="16"/>
  <c r="O69" i="16"/>
  <c r="P69" i="16"/>
  <c r="Q69" i="16"/>
  <c r="R69" i="16"/>
  <c r="O70" i="16"/>
  <c r="P70" i="16"/>
  <c r="Q70" i="16"/>
  <c r="R70" i="16"/>
  <c r="O71" i="16"/>
  <c r="P71" i="16"/>
  <c r="Q71" i="16"/>
  <c r="R71" i="16"/>
  <c r="O72" i="16"/>
  <c r="P72" i="16"/>
  <c r="Q72" i="16"/>
  <c r="R72" i="16"/>
  <c r="O73" i="16"/>
  <c r="P73" i="16"/>
  <c r="Q73" i="16"/>
  <c r="R73" i="16"/>
  <c r="O74" i="16"/>
  <c r="P74" i="16"/>
  <c r="Q74" i="16"/>
  <c r="R74" i="16"/>
  <c r="O75" i="16"/>
  <c r="P75" i="16"/>
  <c r="Q75" i="16"/>
  <c r="R75" i="16"/>
  <c r="O76" i="16"/>
  <c r="P76" i="16"/>
  <c r="Q76" i="16"/>
  <c r="R76" i="16"/>
  <c r="O77" i="16"/>
  <c r="P77" i="16"/>
  <c r="Q77" i="16"/>
  <c r="R77" i="16"/>
  <c r="O78" i="16"/>
  <c r="P78" i="16"/>
  <c r="Q78" i="16"/>
  <c r="R78" i="16"/>
  <c r="O79" i="16"/>
  <c r="P79" i="16"/>
  <c r="Q79" i="16"/>
  <c r="R79" i="16"/>
  <c r="O80" i="16"/>
  <c r="P80" i="16"/>
  <c r="Q80" i="16"/>
  <c r="R80" i="16"/>
  <c r="O81" i="16"/>
  <c r="P81" i="16"/>
  <c r="Q81" i="16"/>
  <c r="R81" i="16"/>
  <c r="O82" i="16"/>
  <c r="P82" i="16"/>
  <c r="Q82" i="16"/>
  <c r="R82" i="16"/>
  <c r="O83" i="16"/>
  <c r="P83" i="16"/>
  <c r="Q83" i="16"/>
  <c r="R83" i="16"/>
  <c r="O84" i="16"/>
  <c r="P84" i="16"/>
  <c r="Q84" i="16"/>
  <c r="R84" i="16"/>
  <c r="O85" i="16"/>
  <c r="P85" i="16"/>
  <c r="Q85" i="16"/>
  <c r="R85" i="16"/>
  <c r="O86" i="16"/>
  <c r="P86" i="16"/>
  <c r="Q86" i="16"/>
  <c r="R86" i="16"/>
  <c r="O87" i="16"/>
  <c r="P87" i="16"/>
  <c r="Q87" i="16"/>
  <c r="R87" i="16"/>
  <c r="O88" i="16"/>
  <c r="P88" i="16"/>
  <c r="Q88" i="16"/>
  <c r="R88" i="16"/>
  <c r="O89" i="16"/>
  <c r="P89" i="16"/>
  <c r="Q89" i="16"/>
  <c r="R89" i="16"/>
  <c r="O90" i="16"/>
  <c r="P90" i="16"/>
  <c r="Q90" i="16"/>
  <c r="R90" i="16"/>
  <c r="O91" i="16"/>
  <c r="P91" i="16"/>
  <c r="Q91" i="16"/>
  <c r="R91" i="16"/>
  <c r="O92" i="16"/>
  <c r="P92" i="16"/>
  <c r="Q92" i="16"/>
  <c r="R92" i="16"/>
  <c r="O93" i="16"/>
  <c r="P93" i="16"/>
  <c r="Q93" i="16"/>
  <c r="R93" i="16"/>
  <c r="O94" i="16"/>
  <c r="P94" i="16"/>
  <c r="Q94" i="16"/>
  <c r="R94" i="16"/>
  <c r="O95" i="16"/>
  <c r="P95" i="16"/>
  <c r="Q95" i="16"/>
  <c r="R95" i="16"/>
  <c r="O96" i="16"/>
  <c r="P96" i="16"/>
  <c r="Q96" i="16"/>
  <c r="R96" i="16"/>
  <c r="O97" i="16"/>
  <c r="P97" i="16"/>
  <c r="Q97" i="16"/>
  <c r="R97" i="16"/>
  <c r="O98" i="16"/>
  <c r="P98" i="16"/>
  <c r="Q98" i="16"/>
  <c r="R98" i="16"/>
  <c r="O99" i="16"/>
  <c r="P99" i="16"/>
  <c r="Q99" i="16"/>
  <c r="R99" i="16"/>
  <c r="O100" i="16"/>
  <c r="P100" i="16"/>
  <c r="Q100" i="16"/>
  <c r="R100" i="16"/>
  <c r="O101" i="16"/>
  <c r="P101" i="16"/>
  <c r="Q101" i="16"/>
  <c r="R101" i="16"/>
  <c r="O102" i="16"/>
  <c r="P102" i="16"/>
  <c r="Q102" i="16"/>
  <c r="R102" i="16"/>
  <c r="O103" i="16"/>
  <c r="P103" i="16"/>
  <c r="Q103" i="16"/>
  <c r="R103" i="16"/>
  <c r="O104" i="16"/>
  <c r="P104" i="16"/>
  <c r="Q104" i="16"/>
  <c r="R104" i="16"/>
  <c r="O105" i="16"/>
  <c r="P105" i="16"/>
  <c r="Q105" i="16"/>
  <c r="R105" i="16"/>
  <c r="O106" i="16"/>
  <c r="P106" i="16"/>
  <c r="Q106" i="16"/>
  <c r="R106" i="16"/>
  <c r="O107" i="16"/>
  <c r="P107" i="16"/>
  <c r="Q107" i="16"/>
  <c r="R107" i="16"/>
  <c r="O108" i="16"/>
  <c r="P108" i="16"/>
  <c r="Q108" i="16"/>
  <c r="R108" i="16"/>
  <c r="O109" i="16"/>
  <c r="P109" i="16"/>
  <c r="Q109" i="16"/>
  <c r="R109" i="16"/>
  <c r="O110" i="16"/>
  <c r="P110" i="16"/>
  <c r="Q110" i="16"/>
  <c r="R110" i="16"/>
  <c r="O111" i="16"/>
  <c r="P111" i="16"/>
  <c r="Q111" i="16"/>
  <c r="R111" i="16"/>
  <c r="O112" i="16"/>
  <c r="P112" i="16"/>
  <c r="Q112" i="16"/>
  <c r="R112" i="16"/>
  <c r="O113" i="16"/>
  <c r="P113" i="16"/>
  <c r="Q113" i="16"/>
  <c r="R113" i="16"/>
  <c r="O114" i="16"/>
  <c r="P114" i="16"/>
  <c r="Q114" i="16"/>
  <c r="R114" i="16"/>
  <c r="O115" i="16"/>
  <c r="P115" i="16"/>
  <c r="Q115" i="16"/>
  <c r="R115" i="16"/>
  <c r="O116" i="16"/>
  <c r="P116" i="16"/>
  <c r="Q116" i="16"/>
  <c r="R116" i="16"/>
  <c r="O117" i="16"/>
  <c r="P117" i="16"/>
  <c r="Q117" i="16"/>
  <c r="R117" i="16"/>
  <c r="O118" i="16"/>
  <c r="P118" i="16"/>
  <c r="Q118" i="16"/>
  <c r="R118" i="16"/>
  <c r="O119" i="16"/>
  <c r="P119" i="16"/>
  <c r="Q119" i="16"/>
  <c r="R119" i="16"/>
  <c r="O120" i="16"/>
  <c r="P120" i="16"/>
  <c r="Q120" i="16"/>
  <c r="R120" i="16"/>
  <c r="O121" i="16"/>
  <c r="P121" i="16"/>
  <c r="Q121" i="16"/>
  <c r="R121" i="16"/>
  <c r="O122" i="16"/>
  <c r="P122" i="16"/>
  <c r="Q122" i="16"/>
  <c r="R122" i="16"/>
  <c r="O123" i="16"/>
  <c r="P123" i="16"/>
  <c r="Q123" i="16"/>
  <c r="R123" i="16"/>
  <c r="O124" i="16"/>
  <c r="P124" i="16"/>
  <c r="Q124" i="16"/>
  <c r="R124" i="16"/>
  <c r="O125" i="16"/>
  <c r="P125" i="16"/>
  <c r="Q125" i="16"/>
  <c r="R125" i="16"/>
  <c r="O126" i="16"/>
  <c r="P126" i="16"/>
  <c r="Q126" i="16"/>
  <c r="R126" i="16"/>
  <c r="O127" i="16"/>
  <c r="P127" i="16"/>
  <c r="Q127" i="16"/>
  <c r="R127" i="16"/>
  <c r="O128" i="16"/>
  <c r="P128" i="16"/>
  <c r="Q128" i="16"/>
  <c r="R128" i="16"/>
  <c r="O129" i="16"/>
  <c r="P129" i="16"/>
  <c r="Q129" i="16"/>
  <c r="R129" i="16"/>
  <c r="O130" i="16"/>
  <c r="P130" i="16"/>
  <c r="Q130" i="16"/>
  <c r="R130" i="16"/>
  <c r="O131" i="16"/>
  <c r="P131" i="16"/>
  <c r="Q131" i="16"/>
  <c r="R131" i="16"/>
  <c r="O132" i="16"/>
  <c r="P132" i="16"/>
  <c r="Q132" i="16"/>
  <c r="R132" i="16"/>
  <c r="O133" i="16"/>
  <c r="P133" i="16"/>
  <c r="Q133" i="16"/>
  <c r="R133" i="16"/>
  <c r="O134" i="16"/>
  <c r="P134" i="16"/>
  <c r="Q134" i="16"/>
  <c r="R134" i="16"/>
  <c r="O135" i="16"/>
  <c r="P135" i="16"/>
  <c r="Q135" i="16"/>
  <c r="R135" i="16"/>
  <c r="O136" i="16"/>
  <c r="P136" i="16"/>
  <c r="Q136" i="16"/>
  <c r="R136" i="16"/>
  <c r="O137" i="16"/>
  <c r="P137" i="16"/>
  <c r="Q137" i="16"/>
  <c r="R137" i="16"/>
  <c r="O138" i="16"/>
  <c r="P138" i="16"/>
  <c r="Q138" i="16"/>
  <c r="R138" i="16"/>
  <c r="O139" i="16"/>
  <c r="P139" i="16"/>
  <c r="Q139" i="16"/>
  <c r="R139" i="16"/>
  <c r="O140" i="16"/>
  <c r="P140" i="16"/>
  <c r="Q140" i="16"/>
  <c r="R140" i="16"/>
  <c r="O141" i="16"/>
  <c r="P141" i="16"/>
  <c r="Q141" i="16"/>
  <c r="R141" i="16"/>
  <c r="O142" i="16"/>
  <c r="P142" i="16"/>
  <c r="Q142" i="16"/>
  <c r="R142" i="16"/>
  <c r="O143" i="16"/>
  <c r="P143" i="16"/>
  <c r="Q143" i="16"/>
  <c r="R143" i="16"/>
  <c r="O144" i="16"/>
  <c r="P144" i="16"/>
  <c r="Q144" i="16"/>
  <c r="R144" i="16"/>
  <c r="O145" i="16"/>
  <c r="P145" i="16"/>
  <c r="Q145" i="16"/>
  <c r="R145" i="16"/>
  <c r="O146" i="16"/>
  <c r="P146" i="16"/>
  <c r="Q146" i="16"/>
  <c r="R146" i="16"/>
  <c r="O147" i="16"/>
  <c r="P147" i="16"/>
  <c r="Q147" i="16"/>
  <c r="R147" i="16"/>
  <c r="O148" i="16"/>
  <c r="P148" i="16"/>
  <c r="Q148" i="16"/>
  <c r="R148" i="16"/>
  <c r="O149" i="16"/>
  <c r="P149" i="16"/>
  <c r="Q149" i="16"/>
  <c r="R149" i="16"/>
  <c r="O150" i="16"/>
  <c r="P150" i="16"/>
  <c r="Q150" i="16"/>
  <c r="R150" i="16"/>
  <c r="O151" i="16"/>
  <c r="P151" i="16"/>
  <c r="Q151" i="16"/>
  <c r="R151" i="16"/>
  <c r="O152" i="16"/>
  <c r="P152" i="16"/>
  <c r="Q152" i="16"/>
  <c r="R152" i="16"/>
  <c r="O153" i="16"/>
  <c r="P153" i="16"/>
  <c r="Q153" i="16"/>
  <c r="R153" i="16"/>
  <c r="O154" i="16"/>
  <c r="P154" i="16"/>
  <c r="Q154" i="16"/>
  <c r="R154" i="16"/>
  <c r="O155" i="16"/>
  <c r="P155" i="16"/>
  <c r="Q155" i="16"/>
  <c r="R155" i="16"/>
  <c r="O156" i="16"/>
  <c r="P156" i="16"/>
  <c r="Q156" i="16"/>
  <c r="R156" i="16"/>
  <c r="O157" i="16"/>
  <c r="P157" i="16"/>
  <c r="Q157" i="16"/>
  <c r="R157" i="16"/>
  <c r="O158" i="16"/>
  <c r="P158" i="16"/>
  <c r="Q158" i="16"/>
  <c r="R158" i="16"/>
  <c r="O159" i="16"/>
  <c r="P159" i="16"/>
  <c r="Q159" i="16"/>
  <c r="R159" i="16"/>
  <c r="O160" i="16"/>
  <c r="P160" i="16"/>
  <c r="Q160" i="16"/>
  <c r="R160" i="16"/>
  <c r="O161" i="16"/>
  <c r="P161" i="16"/>
  <c r="Q161" i="16"/>
  <c r="R161" i="16"/>
  <c r="O162" i="16"/>
  <c r="P162" i="16"/>
  <c r="Q162" i="16"/>
  <c r="R162" i="16"/>
  <c r="O163" i="16"/>
  <c r="P163" i="16"/>
  <c r="Q163" i="16"/>
  <c r="R163" i="16"/>
  <c r="O164" i="16"/>
  <c r="P164" i="16"/>
  <c r="Q164" i="16"/>
  <c r="R164" i="16"/>
  <c r="O165" i="16"/>
  <c r="P165" i="16"/>
  <c r="Q165" i="16"/>
  <c r="R165" i="16"/>
  <c r="O166" i="16"/>
  <c r="P166" i="16"/>
  <c r="Q166" i="16"/>
  <c r="R166" i="16"/>
  <c r="O167" i="16"/>
  <c r="P167" i="16"/>
  <c r="Q167" i="16"/>
  <c r="R167" i="16"/>
  <c r="O168" i="16"/>
  <c r="P168" i="16"/>
  <c r="Q168" i="16"/>
  <c r="R168" i="16"/>
  <c r="O169" i="16"/>
  <c r="P169" i="16"/>
  <c r="Q169" i="16"/>
  <c r="R169" i="16"/>
  <c r="O170" i="16"/>
  <c r="P170" i="16"/>
  <c r="Q170" i="16"/>
  <c r="R170" i="16"/>
  <c r="O171" i="16"/>
  <c r="P171" i="16"/>
  <c r="Q171" i="16"/>
  <c r="R171" i="16"/>
  <c r="O172" i="16"/>
  <c r="P172" i="16"/>
  <c r="Q172" i="16"/>
  <c r="R172" i="16"/>
  <c r="O173" i="16"/>
  <c r="P173" i="16"/>
  <c r="Q173" i="16"/>
  <c r="R173" i="16"/>
  <c r="O174" i="16"/>
  <c r="P174" i="16"/>
  <c r="Q174" i="16"/>
  <c r="R174" i="16"/>
  <c r="O175" i="16"/>
  <c r="P175" i="16"/>
  <c r="Q175" i="16"/>
  <c r="R175" i="16"/>
  <c r="O176" i="16"/>
  <c r="P176" i="16"/>
  <c r="Q176" i="16"/>
  <c r="R176" i="16"/>
  <c r="O177" i="16"/>
  <c r="P177" i="16"/>
  <c r="Q177" i="16"/>
  <c r="R177" i="16"/>
  <c r="O178" i="16"/>
  <c r="P178" i="16"/>
  <c r="Q178" i="16"/>
  <c r="R178" i="16"/>
  <c r="O179" i="16"/>
  <c r="P179" i="16"/>
  <c r="Q179" i="16"/>
  <c r="R179" i="16"/>
  <c r="O180" i="16"/>
  <c r="P180" i="16"/>
  <c r="Q180" i="16"/>
  <c r="R180" i="16"/>
  <c r="O181" i="16"/>
  <c r="P181" i="16"/>
  <c r="Q181" i="16"/>
  <c r="R181" i="16"/>
  <c r="O182" i="16"/>
  <c r="P182" i="16"/>
  <c r="Q182" i="16"/>
  <c r="R182" i="16"/>
  <c r="O183" i="16"/>
  <c r="P183" i="16"/>
  <c r="Q183" i="16"/>
  <c r="R183" i="16"/>
  <c r="O184" i="16"/>
  <c r="P184" i="16"/>
  <c r="Q184" i="16"/>
  <c r="R184" i="16"/>
  <c r="O185" i="16"/>
  <c r="P185" i="16"/>
  <c r="Q185" i="16"/>
  <c r="R185" i="16"/>
  <c r="O186" i="16"/>
  <c r="P186" i="16"/>
  <c r="Q186" i="16"/>
  <c r="R186" i="16"/>
  <c r="O187" i="16"/>
  <c r="P187" i="16"/>
  <c r="Q187" i="16"/>
  <c r="R187" i="16"/>
  <c r="O188" i="16"/>
  <c r="P188" i="16"/>
  <c r="Q188" i="16"/>
  <c r="R188" i="16"/>
  <c r="O189" i="16"/>
  <c r="P189" i="16"/>
  <c r="Q189" i="16"/>
  <c r="R189" i="16"/>
  <c r="O190" i="16"/>
  <c r="P190" i="16"/>
  <c r="Q190" i="16"/>
  <c r="R190" i="16"/>
  <c r="O191" i="16"/>
  <c r="P191" i="16"/>
  <c r="Q191" i="16"/>
  <c r="R191" i="16"/>
  <c r="O192" i="16"/>
  <c r="P192" i="16"/>
  <c r="Q192" i="16"/>
  <c r="R192" i="16"/>
  <c r="O193" i="16"/>
  <c r="P193" i="16"/>
  <c r="Q193" i="16"/>
  <c r="R193" i="16"/>
  <c r="O194" i="16"/>
  <c r="P194" i="16"/>
  <c r="Q194" i="16"/>
  <c r="R194" i="16"/>
  <c r="O195" i="16"/>
  <c r="P195" i="16"/>
  <c r="Q195" i="16"/>
  <c r="R195" i="16"/>
  <c r="O196" i="16"/>
  <c r="P196" i="16"/>
  <c r="Q196" i="16"/>
  <c r="R196" i="16"/>
  <c r="O197" i="16"/>
  <c r="P197" i="16"/>
  <c r="Q197" i="16"/>
  <c r="R197" i="16"/>
  <c r="O198" i="16"/>
  <c r="P198" i="16"/>
  <c r="Q198" i="16"/>
  <c r="R198" i="16"/>
  <c r="O199" i="16"/>
  <c r="P199" i="16"/>
  <c r="Q199" i="16"/>
  <c r="R199" i="16"/>
  <c r="O200" i="16"/>
  <c r="P200" i="16"/>
  <c r="Q200" i="16"/>
  <c r="R200" i="16"/>
  <c r="O201" i="16"/>
  <c r="P201" i="16"/>
  <c r="Q201" i="16"/>
  <c r="R201" i="16"/>
  <c r="O202" i="16"/>
  <c r="P202" i="16"/>
  <c r="Q202" i="16"/>
  <c r="R202" i="16"/>
  <c r="O203" i="16"/>
  <c r="P203" i="16"/>
  <c r="Q203" i="16"/>
  <c r="R203" i="16"/>
  <c r="O204" i="16"/>
  <c r="P204" i="16"/>
  <c r="Q204" i="16"/>
  <c r="R204" i="16"/>
  <c r="O205" i="16"/>
  <c r="P205" i="16"/>
  <c r="Q205" i="16"/>
  <c r="R205" i="16"/>
  <c r="O206" i="16"/>
  <c r="P206" i="16"/>
  <c r="Q206" i="16"/>
  <c r="R206" i="16"/>
  <c r="O207" i="16"/>
  <c r="P207" i="16"/>
  <c r="Q207" i="16"/>
  <c r="R207" i="16"/>
  <c r="O208" i="16"/>
  <c r="P208" i="16"/>
  <c r="Q208" i="16"/>
  <c r="R208" i="16"/>
  <c r="O209" i="16"/>
  <c r="P209" i="16"/>
  <c r="Q209" i="16"/>
  <c r="R209" i="16"/>
  <c r="O210" i="16"/>
  <c r="P210" i="16"/>
  <c r="Q210" i="16"/>
  <c r="R210" i="16"/>
  <c r="O211" i="16"/>
  <c r="P211" i="16"/>
  <c r="Q211" i="16"/>
  <c r="R211" i="16"/>
  <c r="O212" i="16"/>
  <c r="P212" i="16"/>
  <c r="Q212" i="16"/>
  <c r="R212" i="16"/>
  <c r="O213" i="16"/>
  <c r="P213" i="16"/>
  <c r="Q213" i="16"/>
  <c r="R213" i="16"/>
  <c r="O214" i="16"/>
  <c r="P214" i="16"/>
  <c r="Q214" i="16"/>
  <c r="R214" i="16"/>
  <c r="O215" i="16"/>
  <c r="P215" i="16"/>
  <c r="Q215" i="16"/>
  <c r="R215" i="16"/>
  <c r="O216" i="16"/>
  <c r="P216" i="16"/>
  <c r="Q216" i="16"/>
  <c r="R216" i="16"/>
  <c r="O217" i="16"/>
  <c r="P217" i="16"/>
  <c r="Q217" i="16"/>
  <c r="R217" i="16"/>
  <c r="O218" i="16"/>
  <c r="P218" i="16"/>
  <c r="Q218" i="16"/>
  <c r="R218" i="16"/>
  <c r="O219" i="16"/>
  <c r="P219" i="16"/>
  <c r="Q219" i="16"/>
  <c r="R219" i="16"/>
  <c r="O220" i="16"/>
  <c r="P220" i="16"/>
  <c r="Q220" i="16"/>
  <c r="R220" i="16"/>
  <c r="O221" i="16"/>
  <c r="P221" i="16"/>
  <c r="Q221" i="16"/>
  <c r="R221" i="16"/>
  <c r="O222" i="16"/>
  <c r="P222" i="16"/>
  <c r="Q222" i="16"/>
  <c r="R222" i="16"/>
  <c r="O223" i="16"/>
  <c r="P223" i="16"/>
  <c r="Q223" i="16"/>
  <c r="R223" i="16"/>
  <c r="O224" i="16"/>
  <c r="P224" i="16"/>
  <c r="Q224" i="16"/>
  <c r="R224" i="16"/>
  <c r="O225" i="16"/>
  <c r="P225" i="16"/>
  <c r="Q225" i="16"/>
  <c r="R225" i="16"/>
  <c r="O226" i="16"/>
  <c r="P226" i="16"/>
  <c r="Q226" i="16"/>
  <c r="R226" i="16"/>
  <c r="O227" i="16"/>
  <c r="P227" i="16"/>
  <c r="Q227" i="16"/>
  <c r="R227" i="16"/>
  <c r="O228" i="16"/>
  <c r="P228" i="16"/>
  <c r="Q228" i="16"/>
  <c r="R228" i="16"/>
  <c r="O229" i="16"/>
  <c r="P229" i="16"/>
  <c r="Q229" i="16"/>
  <c r="R229" i="16"/>
  <c r="O230" i="16"/>
  <c r="P230" i="16"/>
  <c r="Q230" i="16"/>
  <c r="R230" i="16"/>
  <c r="O231" i="16"/>
  <c r="P231" i="16"/>
  <c r="Q231" i="16"/>
  <c r="R231" i="16"/>
  <c r="O232" i="16"/>
  <c r="P232" i="16"/>
  <c r="Q232" i="16"/>
  <c r="R232" i="16"/>
  <c r="P8" i="16"/>
  <c r="Q8" i="16"/>
  <c r="R8" i="16"/>
  <c r="O8" i="16"/>
  <c r="N233" i="16"/>
  <c r="H18" i="41" s="1"/>
  <c r="M233" i="16"/>
  <c r="G18" i="41" s="1"/>
  <c r="L233" i="16"/>
  <c r="F18" i="41" s="1"/>
  <c r="K233" i="16"/>
  <c r="E18" i="41" s="1"/>
  <c r="J233" i="16"/>
  <c r="H17" i="41" s="1"/>
  <c r="D13" i="42" s="1"/>
  <c r="I233" i="16"/>
  <c r="G17" i="41" s="1"/>
  <c r="H233" i="16"/>
  <c r="F17" i="41" s="1"/>
  <c r="G233" i="16"/>
  <c r="E17" i="41" s="1"/>
  <c r="F233" i="16"/>
  <c r="H9" i="41" s="1"/>
  <c r="D7" i="42" s="1"/>
  <c r="E233" i="16"/>
  <c r="G9" i="41" s="1"/>
  <c r="D233" i="16"/>
  <c r="F9" i="41" s="1"/>
  <c r="C233" i="16"/>
  <c r="E9" i="41" s="1"/>
  <c r="J233" i="17"/>
  <c r="H16" i="41" s="1"/>
  <c r="D12" i="42" s="1"/>
  <c r="I233" i="17"/>
  <c r="G16" i="41" s="1"/>
  <c r="H233" i="17"/>
  <c r="F16" i="41" s="1"/>
  <c r="G233" i="17"/>
  <c r="E16" i="41" s="1"/>
  <c r="F233" i="17"/>
  <c r="H8" i="41" s="1"/>
  <c r="D6" i="42" s="1"/>
  <c r="E233" i="17"/>
  <c r="G8" i="41" s="1"/>
  <c r="D233" i="17"/>
  <c r="F8" i="41" s="1"/>
  <c r="C233" i="17"/>
  <c r="E8" i="41" s="1"/>
  <c r="J233" i="18"/>
  <c r="H14" i="41" s="1"/>
  <c r="I233" i="18"/>
  <c r="G14" i="41" s="1"/>
  <c r="H233" i="18"/>
  <c r="F14" i="41" s="1"/>
  <c r="F15" i="41" s="1"/>
  <c r="G233" i="18"/>
  <c r="E14" i="41" s="1"/>
  <c r="E15" i="41" s="1"/>
  <c r="F233" i="18"/>
  <c r="H6" i="41" s="1"/>
  <c r="E233" i="18"/>
  <c r="G6" i="41" s="1"/>
  <c r="D233" i="18"/>
  <c r="F6" i="41" s="1"/>
  <c r="F7" i="41" s="1"/>
  <c r="C233" i="18"/>
  <c r="E6" i="41" s="1"/>
  <c r="E7" i="41" s="1"/>
  <c r="E22" i="41" l="1"/>
  <c r="F22" i="41"/>
  <c r="D17" i="42"/>
  <c r="D18" i="42" s="1"/>
  <c r="H22" i="41"/>
  <c r="E19" i="41"/>
  <c r="F19" i="41"/>
  <c r="G19" i="41"/>
  <c r="D14" i="42"/>
  <c r="D15" i="42" s="1"/>
  <c r="H19" i="41"/>
  <c r="D5" i="42"/>
  <c r="H7" i="41"/>
  <c r="D11" i="42"/>
  <c r="H15" i="41"/>
  <c r="Q233" i="16"/>
  <c r="P233" i="16"/>
  <c r="R235" i="23"/>
  <c r="S235" i="23"/>
  <c r="T235" i="23"/>
  <c r="U235" i="23"/>
  <c r="R223" i="23"/>
  <c r="S223" i="23"/>
  <c r="U223" i="23"/>
  <c r="T223" i="23"/>
  <c r="R211" i="23"/>
  <c r="S211" i="23"/>
  <c r="T211" i="23"/>
  <c r="U211" i="23"/>
  <c r="S202" i="23"/>
  <c r="T202" i="23"/>
  <c r="R202" i="23"/>
  <c r="U202" i="23"/>
  <c r="U186" i="23"/>
  <c r="R186" i="23"/>
  <c r="S186" i="23"/>
  <c r="T186" i="23"/>
  <c r="R182" i="23"/>
  <c r="S182" i="23"/>
  <c r="U182" i="23"/>
  <c r="T182" i="23"/>
  <c r="T166" i="23"/>
  <c r="U166" i="23"/>
  <c r="S166" i="23"/>
  <c r="R166" i="23"/>
  <c r="S154" i="23"/>
  <c r="T154" i="23"/>
  <c r="R154" i="23"/>
  <c r="U154" i="23"/>
  <c r="R150" i="23"/>
  <c r="S150" i="23"/>
  <c r="T150" i="23"/>
  <c r="U150" i="23"/>
  <c r="S137" i="23"/>
  <c r="R137" i="23"/>
  <c r="T137" i="23"/>
  <c r="U137" i="23"/>
  <c r="S129" i="23"/>
  <c r="R129" i="23"/>
  <c r="T129" i="23"/>
  <c r="U129" i="23"/>
  <c r="R117" i="23"/>
  <c r="S117" i="23"/>
  <c r="T117" i="23"/>
  <c r="U117" i="23"/>
  <c r="S105" i="23"/>
  <c r="T105" i="23"/>
  <c r="R105" i="23"/>
  <c r="U105" i="23"/>
  <c r="S97" i="23"/>
  <c r="R97" i="23"/>
  <c r="U97" i="23"/>
  <c r="T97" i="23"/>
  <c r="U85" i="23"/>
  <c r="R85" i="23"/>
  <c r="S85" i="23"/>
  <c r="T85" i="23"/>
  <c r="S72" i="23"/>
  <c r="T72" i="23"/>
  <c r="U72" i="23"/>
  <c r="R72" i="23"/>
  <c r="T60" i="23"/>
  <c r="U60" i="23"/>
  <c r="R60" i="23"/>
  <c r="S60" i="23"/>
  <c r="T46" i="23"/>
  <c r="U46" i="23"/>
  <c r="R46" i="23"/>
  <c r="S46" i="23"/>
  <c r="R42" i="23"/>
  <c r="S42" i="23"/>
  <c r="T42" i="23"/>
  <c r="U42" i="23"/>
  <c r="S30" i="23"/>
  <c r="R30" i="23"/>
  <c r="T30" i="23"/>
  <c r="U30" i="23"/>
  <c r="S18" i="23"/>
  <c r="T18" i="23"/>
  <c r="U18" i="23"/>
  <c r="R18" i="23"/>
  <c r="S234" i="23"/>
  <c r="T234" i="23"/>
  <c r="R234" i="23"/>
  <c r="U234" i="23"/>
  <c r="R230" i="23"/>
  <c r="S230" i="23"/>
  <c r="U230" i="23"/>
  <c r="T230" i="23"/>
  <c r="S226" i="23"/>
  <c r="T226" i="23"/>
  <c r="R226" i="23"/>
  <c r="U226" i="23"/>
  <c r="S222" i="23"/>
  <c r="T222" i="23"/>
  <c r="R222" i="23"/>
  <c r="U222" i="23"/>
  <c r="R218" i="23"/>
  <c r="S218" i="23"/>
  <c r="T218" i="23"/>
  <c r="U218" i="23"/>
  <c r="R214" i="23"/>
  <c r="S214" i="23"/>
  <c r="T214" i="23"/>
  <c r="U214" i="23"/>
  <c r="R210" i="23"/>
  <c r="S210" i="23"/>
  <c r="T210" i="23"/>
  <c r="U210" i="23"/>
  <c r="T205" i="23"/>
  <c r="U205" i="23"/>
  <c r="S205" i="23"/>
  <c r="R205" i="23"/>
  <c r="R201" i="23"/>
  <c r="S201" i="23"/>
  <c r="T201" i="23"/>
  <c r="U201" i="23"/>
  <c r="S197" i="23"/>
  <c r="T197" i="23"/>
  <c r="U197" i="23"/>
  <c r="R197" i="23"/>
  <c r="R193" i="23"/>
  <c r="S193" i="23"/>
  <c r="T193" i="23"/>
  <c r="U193" i="23"/>
  <c r="U189" i="23"/>
  <c r="R189" i="23"/>
  <c r="S189" i="23"/>
  <c r="T189" i="23"/>
  <c r="R185" i="23"/>
  <c r="S185" i="23"/>
  <c r="T185" i="23"/>
  <c r="U185" i="23"/>
  <c r="S181" i="23"/>
  <c r="T181" i="23"/>
  <c r="R181" i="23"/>
  <c r="U181" i="23"/>
  <c r="T177" i="23"/>
  <c r="U177" i="23"/>
  <c r="R177" i="23"/>
  <c r="S177" i="23"/>
  <c r="T173" i="23"/>
  <c r="U173" i="23"/>
  <c r="R173" i="23"/>
  <c r="S173" i="23"/>
  <c r="R169" i="23"/>
  <c r="S169" i="23"/>
  <c r="T169" i="23"/>
  <c r="U169" i="23"/>
  <c r="R165" i="23"/>
  <c r="S165" i="23"/>
  <c r="T165" i="23"/>
  <c r="U165" i="23"/>
  <c r="T161" i="23"/>
  <c r="U161" i="23"/>
  <c r="R161" i="23"/>
  <c r="S161" i="23"/>
  <c r="R157" i="23"/>
  <c r="S157" i="23"/>
  <c r="T157" i="23"/>
  <c r="U157" i="23"/>
  <c r="R153" i="23"/>
  <c r="S153" i="23"/>
  <c r="T153" i="23"/>
  <c r="U153" i="23"/>
  <c r="S149" i="23"/>
  <c r="T149" i="23"/>
  <c r="R149" i="23"/>
  <c r="U149" i="23"/>
  <c r="R145" i="23"/>
  <c r="S145" i="23"/>
  <c r="T145" i="23"/>
  <c r="U145" i="23"/>
  <c r="U141" i="23"/>
  <c r="R141" i="23"/>
  <c r="S141" i="23"/>
  <c r="T141" i="23"/>
  <c r="R136" i="23"/>
  <c r="S136" i="23"/>
  <c r="T136" i="23"/>
  <c r="U136" i="23"/>
  <c r="R132" i="23"/>
  <c r="S132" i="23"/>
  <c r="U132" i="23"/>
  <c r="T132" i="23"/>
  <c r="T128" i="23"/>
  <c r="U128" i="23"/>
  <c r="R128" i="23"/>
  <c r="S128" i="23"/>
  <c r="S124" i="23"/>
  <c r="T124" i="23"/>
  <c r="R124" i="23"/>
  <c r="U124" i="23"/>
  <c r="S120" i="23"/>
  <c r="T120" i="23"/>
  <c r="R120" i="23"/>
  <c r="U120" i="23"/>
  <c r="R116" i="23"/>
  <c r="S116" i="23"/>
  <c r="T116" i="23"/>
  <c r="U116" i="23"/>
  <c r="R112" i="23"/>
  <c r="S112" i="23"/>
  <c r="T112" i="23"/>
  <c r="U112" i="23"/>
  <c r="U108" i="23"/>
  <c r="R108" i="23"/>
  <c r="T108" i="23"/>
  <c r="S108" i="23"/>
  <c r="T104" i="23"/>
  <c r="U104" i="23"/>
  <c r="S104" i="23"/>
  <c r="R104" i="23"/>
  <c r="R100" i="23"/>
  <c r="S100" i="23"/>
  <c r="T100" i="23"/>
  <c r="U100" i="23"/>
  <c r="T96" i="23"/>
  <c r="U96" i="23"/>
  <c r="S96" i="23"/>
  <c r="R96" i="23"/>
  <c r="R92" i="23"/>
  <c r="S92" i="23"/>
  <c r="T92" i="23"/>
  <c r="U92" i="23"/>
  <c r="S88" i="23"/>
  <c r="T88" i="23"/>
  <c r="R88" i="23"/>
  <c r="U88" i="23"/>
  <c r="R84" i="23"/>
  <c r="S84" i="23"/>
  <c r="T84" i="23"/>
  <c r="U84" i="23"/>
  <c r="S79" i="23"/>
  <c r="T79" i="23"/>
  <c r="U79" i="23"/>
  <c r="R79" i="23"/>
  <c r="R75" i="23"/>
  <c r="S75" i="23"/>
  <c r="T75" i="23"/>
  <c r="U75" i="23"/>
  <c r="R71" i="23"/>
  <c r="S71" i="23"/>
  <c r="T71" i="23"/>
  <c r="U71" i="23"/>
  <c r="U67" i="23"/>
  <c r="R67" i="23"/>
  <c r="S67" i="23"/>
  <c r="T67" i="23"/>
  <c r="R63" i="23"/>
  <c r="T63" i="23"/>
  <c r="S63" i="23"/>
  <c r="U63" i="23"/>
  <c r="U59" i="23"/>
  <c r="R59" i="23"/>
  <c r="S59" i="23"/>
  <c r="T59" i="23"/>
  <c r="R54" i="23"/>
  <c r="S54" i="23"/>
  <c r="T54" i="23"/>
  <c r="U54" i="23"/>
  <c r="S50" i="23"/>
  <c r="T50" i="23"/>
  <c r="U50" i="23"/>
  <c r="R50" i="23"/>
  <c r="S45" i="23"/>
  <c r="T45" i="23"/>
  <c r="U45" i="23"/>
  <c r="R45" i="23"/>
  <c r="S41" i="23"/>
  <c r="T41" i="23"/>
  <c r="U41" i="23"/>
  <c r="R41" i="23"/>
  <c r="R37" i="23"/>
  <c r="S37" i="23"/>
  <c r="T37" i="23"/>
  <c r="U37" i="23"/>
  <c r="U33" i="23"/>
  <c r="R33" i="23"/>
  <c r="S33" i="23"/>
  <c r="T33" i="23"/>
  <c r="R29" i="23"/>
  <c r="S29" i="23"/>
  <c r="T29" i="23"/>
  <c r="U29" i="23"/>
  <c r="U25" i="23"/>
  <c r="R25" i="23"/>
  <c r="S25" i="23"/>
  <c r="T25" i="23"/>
  <c r="S21" i="23"/>
  <c r="T21" i="23"/>
  <c r="U21" i="23"/>
  <c r="R21" i="23"/>
  <c r="R17" i="23"/>
  <c r="S17" i="23"/>
  <c r="T17" i="23"/>
  <c r="U17" i="23"/>
  <c r="R13" i="23"/>
  <c r="S13" i="23"/>
  <c r="T13" i="23"/>
  <c r="U13" i="23"/>
  <c r="R227" i="23"/>
  <c r="S227" i="23"/>
  <c r="U227" i="23"/>
  <c r="T227" i="23"/>
  <c r="U215" i="23"/>
  <c r="R215" i="23"/>
  <c r="S215" i="23"/>
  <c r="T215" i="23"/>
  <c r="U206" i="23"/>
  <c r="R206" i="23"/>
  <c r="T206" i="23"/>
  <c r="S206" i="23"/>
  <c r="S194" i="23"/>
  <c r="R194" i="23"/>
  <c r="T194" i="23"/>
  <c r="U194" i="23"/>
  <c r="U178" i="23"/>
  <c r="R178" i="23"/>
  <c r="S178" i="23"/>
  <c r="T178" i="23"/>
  <c r="U162" i="23"/>
  <c r="R162" i="23"/>
  <c r="S162" i="23"/>
  <c r="T162" i="23"/>
  <c r="S146" i="23"/>
  <c r="T146" i="23"/>
  <c r="R146" i="23"/>
  <c r="U146" i="23"/>
  <c r="S133" i="23"/>
  <c r="R133" i="23"/>
  <c r="T133" i="23"/>
  <c r="U133" i="23"/>
  <c r="R125" i="23"/>
  <c r="S125" i="23"/>
  <c r="T125" i="23"/>
  <c r="U125" i="23"/>
  <c r="T109" i="23"/>
  <c r="U109" i="23"/>
  <c r="R109" i="23"/>
  <c r="S109" i="23"/>
  <c r="S93" i="23"/>
  <c r="T93" i="23"/>
  <c r="R93" i="23"/>
  <c r="U93" i="23"/>
  <c r="R81" i="23"/>
  <c r="S81" i="23"/>
  <c r="T81" i="23"/>
  <c r="U81" i="23"/>
  <c r="T68" i="23"/>
  <c r="U68" i="23"/>
  <c r="R68" i="23"/>
  <c r="S68" i="23"/>
  <c r="R55" i="23"/>
  <c r="S55" i="23"/>
  <c r="T55" i="23"/>
  <c r="U55" i="23"/>
  <c r="U38" i="23"/>
  <c r="R38" i="23"/>
  <c r="S38" i="23"/>
  <c r="T38" i="23"/>
  <c r="T14" i="23"/>
  <c r="U14" i="23"/>
  <c r="R14" i="23"/>
  <c r="S14" i="23"/>
  <c r="R12" i="23"/>
  <c r="S12" i="23"/>
  <c r="U12" i="23"/>
  <c r="T12" i="23"/>
  <c r="R233" i="23"/>
  <c r="S233" i="23"/>
  <c r="T233" i="23"/>
  <c r="U233" i="23"/>
  <c r="R229" i="23"/>
  <c r="S229" i="23"/>
  <c r="T229" i="23"/>
  <c r="U229" i="23"/>
  <c r="R225" i="23"/>
  <c r="S225" i="23"/>
  <c r="T225" i="23"/>
  <c r="U225" i="23"/>
  <c r="R221" i="23"/>
  <c r="S221" i="23"/>
  <c r="T221" i="23"/>
  <c r="U221" i="23"/>
  <c r="R217" i="23"/>
  <c r="S217" i="23"/>
  <c r="U217" i="23"/>
  <c r="T217" i="23"/>
  <c r="U213" i="23"/>
  <c r="R213" i="23"/>
  <c r="T213" i="23"/>
  <c r="S213" i="23"/>
  <c r="S209" i="23"/>
  <c r="T209" i="23"/>
  <c r="U209" i="23"/>
  <c r="R209" i="23"/>
  <c r="U204" i="23"/>
  <c r="R204" i="23"/>
  <c r="S204" i="23"/>
  <c r="T204" i="23"/>
  <c r="T200" i="23"/>
  <c r="U200" i="23"/>
  <c r="R200" i="23"/>
  <c r="S200" i="23"/>
  <c r="T196" i="23"/>
  <c r="U196" i="23"/>
  <c r="R196" i="23"/>
  <c r="S196" i="23"/>
  <c r="S192" i="23"/>
  <c r="T192" i="23"/>
  <c r="R192" i="23"/>
  <c r="U192" i="23"/>
  <c r="S188" i="23"/>
  <c r="R188" i="23"/>
  <c r="T188" i="23"/>
  <c r="U188" i="23"/>
  <c r="R184" i="23"/>
  <c r="S184" i="23"/>
  <c r="T184" i="23"/>
  <c r="U184" i="23"/>
  <c r="T180" i="23"/>
  <c r="U180" i="23"/>
  <c r="R180" i="23"/>
  <c r="S180" i="23"/>
  <c r="R176" i="23"/>
  <c r="S176" i="23"/>
  <c r="T176" i="23"/>
  <c r="U176" i="23"/>
  <c r="S172" i="23"/>
  <c r="R172" i="23"/>
  <c r="U172" i="23"/>
  <c r="T172" i="23"/>
  <c r="S168" i="23"/>
  <c r="T168" i="23"/>
  <c r="U168" i="23"/>
  <c r="R168" i="23"/>
  <c r="T164" i="23"/>
  <c r="U164" i="23"/>
  <c r="S164" i="23"/>
  <c r="R164" i="23"/>
  <c r="U160" i="23"/>
  <c r="R160" i="23"/>
  <c r="S160" i="23"/>
  <c r="T160" i="23"/>
  <c r="R156" i="23"/>
  <c r="S156" i="23"/>
  <c r="T156" i="23"/>
  <c r="U156" i="23"/>
  <c r="S152" i="23"/>
  <c r="T152" i="23"/>
  <c r="U152" i="23"/>
  <c r="R152" i="23"/>
  <c r="R148" i="23"/>
  <c r="T148" i="23"/>
  <c r="S148" i="23"/>
  <c r="U148" i="23"/>
  <c r="S144" i="23"/>
  <c r="R144" i="23"/>
  <c r="U144" i="23"/>
  <c r="T144" i="23"/>
  <c r="T139" i="23"/>
  <c r="U139" i="23"/>
  <c r="S139" i="23"/>
  <c r="R139" i="23"/>
  <c r="R135" i="23"/>
  <c r="S135" i="23"/>
  <c r="U135" i="23"/>
  <c r="T135" i="23"/>
  <c r="U131" i="23"/>
  <c r="R131" i="23"/>
  <c r="T131" i="23"/>
  <c r="S131" i="23"/>
  <c r="S127" i="23"/>
  <c r="T127" i="23"/>
  <c r="R127" i="23"/>
  <c r="U127" i="23"/>
  <c r="R123" i="23"/>
  <c r="S123" i="23"/>
  <c r="T123" i="23"/>
  <c r="U123" i="23"/>
  <c r="R119" i="23"/>
  <c r="S119" i="23"/>
  <c r="U119" i="23"/>
  <c r="T119" i="23"/>
  <c r="R115" i="23"/>
  <c r="S115" i="23"/>
  <c r="U115" i="23"/>
  <c r="T115" i="23"/>
  <c r="U111" i="23"/>
  <c r="R111" i="23"/>
  <c r="S111" i="23"/>
  <c r="T111" i="23"/>
  <c r="S107" i="23"/>
  <c r="T107" i="23"/>
  <c r="R107" i="23"/>
  <c r="U107" i="23"/>
  <c r="R103" i="23"/>
  <c r="S103" i="23"/>
  <c r="T103" i="23"/>
  <c r="U103" i="23"/>
  <c r="R99" i="23"/>
  <c r="S99" i="23"/>
  <c r="T99" i="23"/>
  <c r="U99" i="23"/>
  <c r="R95" i="23"/>
  <c r="S95" i="23"/>
  <c r="T95" i="23"/>
  <c r="U95" i="23"/>
  <c r="U91" i="23"/>
  <c r="R91" i="23"/>
  <c r="T91" i="23"/>
  <c r="S91" i="23"/>
  <c r="R87" i="23"/>
  <c r="S87" i="23"/>
  <c r="T87" i="23"/>
  <c r="U87" i="23"/>
  <c r="U83" i="23"/>
  <c r="R83" i="23"/>
  <c r="T83" i="23"/>
  <c r="S83" i="23"/>
  <c r="T78" i="23"/>
  <c r="U78" i="23"/>
  <c r="R78" i="23"/>
  <c r="S78" i="23"/>
  <c r="R74" i="23"/>
  <c r="S74" i="23"/>
  <c r="T74" i="23"/>
  <c r="U74" i="23"/>
  <c r="U70" i="23"/>
  <c r="R70" i="23"/>
  <c r="S70" i="23"/>
  <c r="T70" i="23"/>
  <c r="S66" i="23"/>
  <c r="T66" i="23"/>
  <c r="U66" i="23"/>
  <c r="R66" i="23"/>
  <c r="U62" i="23"/>
  <c r="R62" i="23"/>
  <c r="S62" i="23"/>
  <c r="T62" i="23"/>
  <c r="S58" i="23"/>
  <c r="T58" i="23"/>
  <c r="U58" i="23"/>
  <c r="R58" i="23"/>
  <c r="S53" i="23"/>
  <c r="T53" i="23"/>
  <c r="U53" i="23"/>
  <c r="R53" i="23"/>
  <c r="R49" i="23"/>
  <c r="S49" i="23"/>
  <c r="T49" i="23"/>
  <c r="U49" i="23"/>
  <c r="S44" i="23"/>
  <c r="R44" i="23"/>
  <c r="T44" i="23"/>
  <c r="U44" i="23"/>
  <c r="S40" i="23"/>
  <c r="T40" i="23"/>
  <c r="U40" i="23"/>
  <c r="R40" i="23"/>
  <c r="T36" i="23"/>
  <c r="U36" i="23"/>
  <c r="R36" i="23"/>
  <c r="S36" i="23"/>
  <c r="U32" i="23"/>
  <c r="R32" i="23"/>
  <c r="S32" i="23"/>
  <c r="T32" i="23"/>
  <c r="S28" i="23"/>
  <c r="R28" i="23"/>
  <c r="T28" i="23"/>
  <c r="U28" i="23"/>
  <c r="U24" i="23"/>
  <c r="R24" i="23"/>
  <c r="S24" i="23"/>
  <c r="T24" i="23"/>
  <c r="S20" i="23"/>
  <c r="T20" i="23"/>
  <c r="U20" i="23"/>
  <c r="R20" i="23"/>
  <c r="T16" i="23"/>
  <c r="U16" i="23"/>
  <c r="R16" i="23"/>
  <c r="S16" i="23"/>
  <c r="U231" i="23"/>
  <c r="R231" i="23"/>
  <c r="S231" i="23"/>
  <c r="T231" i="23"/>
  <c r="S219" i="23"/>
  <c r="T219" i="23"/>
  <c r="R219" i="23"/>
  <c r="U219" i="23"/>
  <c r="U198" i="23"/>
  <c r="R198" i="23"/>
  <c r="S198" i="23"/>
  <c r="T198" i="23"/>
  <c r="R190" i="23"/>
  <c r="S190" i="23"/>
  <c r="T190" i="23"/>
  <c r="U190" i="23"/>
  <c r="R174" i="23"/>
  <c r="S174" i="23"/>
  <c r="T174" i="23"/>
  <c r="U174" i="23"/>
  <c r="R170" i="23"/>
  <c r="T170" i="23"/>
  <c r="S170" i="23"/>
  <c r="U170" i="23"/>
  <c r="R158" i="23"/>
  <c r="S158" i="23"/>
  <c r="T158" i="23"/>
  <c r="U158" i="23"/>
  <c r="R142" i="23"/>
  <c r="S142" i="23"/>
  <c r="T142" i="23"/>
  <c r="U142" i="23"/>
  <c r="R121" i="23"/>
  <c r="S121" i="23"/>
  <c r="U121" i="23"/>
  <c r="T121" i="23"/>
  <c r="U113" i="23"/>
  <c r="R113" i="23"/>
  <c r="S113" i="23"/>
  <c r="T113" i="23"/>
  <c r="R101" i="23"/>
  <c r="S101" i="23"/>
  <c r="T101" i="23"/>
  <c r="U101" i="23"/>
  <c r="R89" i="23"/>
  <c r="S89" i="23"/>
  <c r="T89" i="23"/>
  <c r="U89" i="23"/>
  <c r="T76" i="23"/>
  <c r="U76" i="23"/>
  <c r="R76" i="23"/>
  <c r="S76" i="23"/>
  <c r="R64" i="23"/>
  <c r="S64" i="23"/>
  <c r="T64" i="23"/>
  <c r="U64" i="23"/>
  <c r="T51" i="23"/>
  <c r="U51" i="23"/>
  <c r="R51" i="23"/>
  <c r="S51" i="23"/>
  <c r="R34" i="23"/>
  <c r="S34" i="23"/>
  <c r="T34" i="23"/>
  <c r="U34" i="23"/>
  <c r="S26" i="23"/>
  <c r="R26" i="23"/>
  <c r="T26" i="23"/>
  <c r="U26" i="23"/>
  <c r="R22" i="23"/>
  <c r="S22" i="23"/>
  <c r="T22" i="23"/>
  <c r="U22" i="23"/>
  <c r="U236" i="23"/>
  <c r="R236" i="23"/>
  <c r="T236" i="23"/>
  <c r="S236" i="23"/>
  <c r="R232" i="23"/>
  <c r="S232" i="23"/>
  <c r="T232" i="23"/>
  <c r="U232" i="23"/>
  <c r="U228" i="23"/>
  <c r="R228" i="23"/>
  <c r="T228" i="23"/>
  <c r="S228" i="23"/>
  <c r="S224" i="23"/>
  <c r="T224" i="23"/>
  <c r="U224" i="23"/>
  <c r="R224" i="23"/>
  <c r="T220" i="23"/>
  <c r="U220" i="23"/>
  <c r="R220" i="23"/>
  <c r="S220" i="23"/>
  <c r="T216" i="23"/>
  <c r="U216" i="23"/>
  <c r="S216" i="23"/>
  <c r="R216" i="23"/>
  <c r="R212" i="23"/>
  <c r="S212" i="23"/>
  <c r="T212" i="23"/>
  <c r="U212" i="23"/>
  <c r="T207" i="23"/>
  <c r="S207" i="23"/>
  <c r="R207" i="23"/>
  <c r="U207" i="23"/>
  <c r="U203" i="23"/>
  <c r="R203" i="23"/>
  <c r="T203" i="23"/>
  <c r="S203" i="23"/>
  <c r="R199" i="23"/>
  <c r="S199" i="23"/>
  <c r="T199" i="23"/>
  <c r="U199" i="23"/>
  <c r="S195" i="23"/>
  <c r="R195" i="23"/>
  <c r="T195" i="23"/>
  <c r="U195" i="23"/>
  <c r="R191" i="23"/>
  <c r="S191" i="23"/>
  <c r="T191" i="23"/>
  <c r="U191" i="23"/>
  <c r="T187" i="23"/>
  <c r="U187" i="23"/>
  <c r="S187" i="23"/>
  <c r="R187" i="23"/>
  <c r="R183" i="23"/>
  <c r="S183" i="23"/>
  <c r="U183" i="23"/>
  <c r="T183" i="23"/>
  <c r="R179" i="23"/>
  <c r="S179" i="23"/>
  <c r="T179" i="23"/>
  <c r="U179" i="23"/>
  <c r="R175" i="23"/>
  <c r="S175" i="23"/>
  <c r="T175" i="23"/>
  <c r="U175" i="23"/>
  <c r="S171" i="23"/>
  <c r="T171" i="23"/>
  <c r="R171" i="23"/>
  <c r="U171" i="23"/>
  <c r="R167" i="23"/>
  <c r="S167" i="23"/>
  <c r="U167" i="23"/>
  <c r="T167" i="23"/>
  <c r="S163" i="23"/>
  <c r="T163" i="23"/>
  <c r="R163" i="23"/>
  <c r="U163" i="23"/>
  <c r="T159" i="23"/>
  <c r="U159" i="23"/>
  <c r="R159" i="23"/>
  <c r="S159" i="23"/>
  <c r="U155" i="23"/>
  <c r="R155" i="23"/>
  <c r="S155" i="23"/>
  <c r="T155" i="23"/>
  <c r="R151" i="23"/>
  <c r="S151" i="23"/>
  <c r="U151" i="23"/>
  <c r="T151" i="23"/>
  <c r="S147" i="23"/>
  <c r="R147" i="23"/>
  <c r="T147" i="23"/>
  <c r="U147" i="23"/>
  <c r="S143" i="23"/>
  <c r="R143" i="23"/>
  <c r="T143" i="23"/>
  <c r="U143" i="23"/>
  <c r="R138" i="23"/>
  <c r="S138" i="23"/>
  <c r="U138" i="23"/>
  <c r="T138" i="23"/>
  <c r="R134" i="23"/>
  <c r="S134" i="23"/>
  <c r="T134" i="23"/>
  <c r="U134" i="23"/>
  <c r="R130" i="23"/>
  <c r="S130" i="23"/>
  <c r="T130" i="23"/>
  <c r="U130" i="23"/>
  <c r="T126" i="23"/>
  <c r="R126" i="23"/>
  <c r="S126" i="23"/>
  <c r="U126" i="23"/>
  <c r="T122" i="23"/>
  <c r="U122" i="23"/>
  <c r="R122" i="23"/>
  <c r="S122" i="23"/>
  <c r="T118" i="23"/>
  <c r="U118" i="23"/>
  <c r="S118" i="23"/>
  <c r="R118" i="23"/>
  <c r="S114" i="23"/>
  <c r="T114" i="23"/>
  <c r="R114" i="23"/>
  <c r="U114" i="23"/>
  <c r="R110" i="23"/>
  <c r="S110" i="23"/>
  <c r="T110" i="23"/>
  <c r="U110" i="23"/>
  <c r="T106" i="23"/>
  <c r="U106" i="23"/>
  <c r="R106" i="23"/>
  <c r="S106" i="23"/>
  <c r="T102" i="23"/>
  <c r="U102" i="23"/>
  <c r="S102" i="23"/>
  <c r="R102" i="23"/>
  <c r="R98" i="23"/>
  <c r="S98" i="23"/>
  <c r="T98" i="23"/>
  <c r="U98" i="23"/>
  <c r="S94" i="23"/>
  <c r="T94" i="23"/>
  <c r="R94" i="23"/>
  <c r="U94" i="23"/>
  <c r="S90" i="23"/>
  <c r="T90" i="23"/>
  <c r="R90" i="23"/>
  <c r="U90" i="23"/>
  <c r="R86" i="23"/>
  <c r="S86" i="23"/>
  <c r="T86" i="23"/>
  <c r="U86" i="23"/>
  <c r="S82" i="23"/>
  <c r="T82" i="23"/>
  <c r="R82" i="23"/>
  <c r="U82" i="23"/>
  <c r="S77" i="23"/>
  <c r="T77" i="23"/>
  <c r="U77" i="23"/>
  <c r="R77" i="23"/>
  <c r="S73" i="23"/>
  <c r="T73" i="23"/>
  <c r="U73" i="23"/>
  <c r="R73" i="23"/>
  <c r="R69" i="23"/>
  <c r="S69" i="23"/>
  <c r="T69" i="23"/>
  <c r="U69" i="23"/>
  <c r="R65" i="23"/>
  <c r="S65" i="23"/>
  <c r="T65" i="23"/>
  <c r="U65" i="23"/>
  <c r="T61" i="23"/>
  <c r="U61" i="23"/>
  <c r="R61" i="23"/>
  <c r="S61" i="23"/>
  <c r="R56" i="23"/>
  <c r="T56" i="23"/>
  <c r="S56" i="23"/>
  <c r="U56" i="23"/>
  <c r="S52" i="23"/>
  <c r="T52" i="23"/>
  <c r="U52" i="23"/>
  <c r="R52" i="23"/>
  <c r="S48" i="23"/>
  <c r="R48" i="23"/>
  <c r="T48" i="23"/>
  <c r="U48" i="23"/>
  <c r="T43" i="23"/>
  <c r="U43" i="23"/>
  <c r="R43" i="23"/>
  <c r="S43" i="23"/>
  <c r="T39" i="23"/>
  <c r="U39" i="23"/>
  <c r="R39" i="23"/>
  <c r="S39" i="23"/>
  <c r="R35" i="23"/>
  <c r="T35" i="23"/>
  <c r="S35" i="23"/>
  <c r="U35" i="23"/>
  <c r="R31" i="23"/>
  <c r="S31" i="23"/>
  <c r="T31" i="23"/>
  <c r="U31" i="23"/>
  <c r="S27" i="23"/>
  <c r="T27" i="23"/>
  <c r="U27" i="23"/>
  <c r="R27" i="23"/>
  <c r="R23" i="23"/>
  <c r="S23" i="23"/>
  <c r="T23" i="23"/>
  <c r="U23" i="23"/>
  <c r="T19" i="23"/>
  <c r="U19" i="23"/>
  <c r="R19" i="23"/>
  <c r="S19" i="23"/>
  <c r="U15" i="23"/>
  <c r="R15" i="23"/>
  <c r="S15" i="23"/>
  <c r="T15" i="23"/>
  <c r="R233" i="16"/>
  <c r="O233" i="16"/>
  <c r="S233" i="15"/>
  <c r="V237" i="23" s="1"/>
  <c r="T237" i="23" l="1"/>
  <c r="U237" i="23"/>
  <c r="S237" i="23"/>
  <c r="R237" i="23"/>
  <c r="S240" i="23" l="1"/>
  <c r="S242" i="23" s="1"/>
  <c r="S243" i="23" s="1"/>
  <c r="F17" i="42"/>
  <c r="F18" i="42" s="1"/>
  <c r="R240" i="23"/>
  <c r="R242" i="23" s="1"/>
  <c r="R243" i="23" s="1"/>
  <c r="E17" i="42"/>
  <c r="E18" i="42" s="1"/>
  <c r="U240" i="23"/>
  <c r="U242" i="23" s="1"/>
  <c r="U243" i="23" s="1"/>
  <c r="H17" i="42"/>
  <c r="H18" i="42" s="1"/>
  <c r="T240" i="23"/>
  <c r="T242" i="23" s="1"/>
  <c r="T243" i="23" s="1"/>
  <c r="G17" i="42"/>
  <c r="G18" i="42" s="1"/>
  <c r="J237" i="23"/>
  <c r="J240" i="23" l="1"/>
  <c r="J242" i="23" s="1"/>
  <c r="J243" i="23" s="1"/>
  <c r="F9" i="42"/>
  <c r="F10" i="42" l="1"/>
  <c r="D13" i="44"/>
  <c r="D15" i="44" s="1"/>
</calcChain>
</file>

<file path=xl/sharedStrings.xml><?xml version="1.0" encoding="utf-8"?>
<sst xmlns="http://schemas.openxmlformats.org/spreadsheetml/2006/main" count="5348" uniqueCount="337">
  <si>
    <t xml:space="preserve">INDICADOR </t>
  </si>
  <si>
    <t>UNIDADE</t>
  </si>
  <si>
    <t>FONTE</t>
  </si>
  <si>
    <t xml:space="preserve">População Urbana </t>
  </si>
  <si>
    <t>Milhares</t>
  </si>
  <si>
    <t>BI / SANEAGO</t>
  </si>
  <si>
    <t>ÁGUA</t>
  </si>
  <si>
    <t>População Atendida</t>
  </si>
  <si>
    <t>Índice de Atendimento (¹)</t>
  </si>
  <si>
    <t>%</t>
  </si>
  <si>
    <t>Ligações</t>
  </si>
  <si>
    <t>Economias Totais de Água</t>
  </si>
  <si>
    <t>Volume Faturado</t>
  </si>
  <si>
    <t>mil m³</t>
  </si>
  <si>
    <t>Volume Produzido</t>
  </si>
  <si>
    <t>Índice de Perdas</t>
  </si>
  <si>
    <t>(%)</t>
  </si>
  <si>
    <t>ESGOTO</t>
  </si>
  <si>
    <t>Índice de Atendimento Esgoto (¹)</t>
  </si>
  <si>
    <t>Economias Totais de Esgoto</t>
  </si>
  <si>
    <t>Economias Somente Esgoto</t>
  </si>
  <si>
    <t>Economias Somente Esgoto (%)</t>
  </si>
  <si>
    <t>-</t>
  </si>
  <si>
    <t>Volume Faturado de Esgoto</t>
  </si>
  <si>
    <t>Volume Esgoto Tratado</t>
  </si>
  <si>
    <t>Índice de Atendimento Esgoto Tratado (²)</t>
  </si>
  <si>
    <t>(²) Refere-se a razão entre o Volume de Esgoto tratado em relação ao Volume de esgoto faturado</t>
  </si>
  <si>
    <t>(1) População atendida em relação à população das localidades com prestação de serviços</t>
  </si>
  <si>
    <t>AGUAS LINDAS DE GOIAS</t>
  </si>
  <si>
    <t>ANAPOLIS</t>
  </si>
  <si>
    <t>ANICUNS</t>
  </si>
  <si>
    <t>APARECIDA DE GOIANIA</t>
  </si>
  <si>
    <t>APORE</t>
  </si>
  <si>
    <t>ARAGOIANIA</t>
  </si>
  <si>
    <t>BARRO ALTO</t>
  </si>
  <si>
    <t>CACHOEIRA ALTA</t>
  </si>
  <si>
    <t>CAMPINACU</t>
  </si>
  <si>
    <t>CAVALCANTE</t>
  </si>
  <si>
    <t>CIDADE OCIDENTAL</t>
  </si>
  <si>
    <t>CRISTALINA</t>
  </si>
  <si>
    <t>DAVINOPOLIS</t>
  </si>
  <si>
    <t>FLORES DE GOIAS</t>
  </si>
  <si>
    <t>GOIANDIRA</t>
  </si>
  <si>
    <t>GOIANIA</t>
  </si>
  <si>
    <t>HIDROLANDIA</t>
  </si>
  <si>
    <t>INDIARA</t>
  </si>
  <si>
    <t>INHUMAS</t>
  </si>
  <si>
    <t>ITAJA</t>
  </si>
  <si>
    <t>ITAPACI</t>
  </si>
  <si>
    <t>ITAPURANGA</t>
  </si>
  <si>
    <t>JATAI</t>
  </si>
  <si>
    <t>JUSSARA</t>
  </si>
  <si>
    <t>LUZIANIA</t>
  </si>
  <si>
    <t>MINACU</t>
  </si>
  <si>
    <t>MORRINHOS</t>
  </si>
  <si>
    <t>MOZARLANDIA</t>
  </si>
  <si>
    <t>NAZARIO</t>
  </si>
  <si>
    <t>NOVO GAMA</t>
  </si>
  <si>
    <t>PALMELO</t>
  </si>
  <si>
    <t>PETROLINA DE GOIAS</t>
  </si>
  <si>
    <t>PIRES DO RIO</t>
  </si>
  <si>
    <t>POSSE</t>
  </si>
  <si>
    <t>RIO VERDE</t>
  </si>
  <si>
    <t>TRINDADE</t>
  </si>
  <si>
    <t>URUACU</t>
  </si>
  <si>
    <t>VALPARAISO DE GOIAS</t>
  </si>
  <si>
    <t>Nº</t>
  </si>
  <si>
    <t>MUNICÍPIOS</t>
  </si>
  <si>
    <t>ABADIA DE GOIAS</t>
  </si>
  <si>
    <t>ACREUNA</t>
  </si>
  <si>
    <t>ADELANDIA</t>
  </si>
  <si>
    <t>AGUA FRIA DE GOIAS</t>
  </si>
  <si>
    <t>AGUA LIMPA</t>
  </si>
  <si>
    <t>ALEXANIA</t>
  </si>
  <si>
    <t>ALOANDIA</t>
  </si>
  <si>
    <t>ALTO HORIZONTE</t>
  </si>
  <si>
    <t>ALTO PARAISO DE GOIAS</t>
  </si>
  <si>
    <t>ALVORADA DO NORTE</t>
  </si>
  <si>
    <t>AMARALINA</t>
  </si>
  <si>
    <t>AMERICANO DO BRASIL</t>
  </si>
  <si>
    <t>AMORINOPOLIS</t>
  </si>
  <si>
    <t>ANHANGUERA</t>
  </si>
  <si>
    <t>APARECIDA DO RIO DOCE</t>
  </si>
  <si>
    <t>ARACU</t>
  </si>
  <si>
    <t>ARAGARCAS</t>
  </si>
  <si>
    <t>ARAGUAPAZ</t>
  </si>
  <si>
    <t>ARENOPOLIS</t>
  </si>
  <si>
    <t>ARUANA</t>
  </si>
  <si>
    <t>AURILANDIA</t>
  </si>
  <si>
    <t>AVELINOPOLIS</t>
  </si>
  <si>
    <t>BALIZA</t>
  </si>
  <si>
    <t>BELA VISTA DE GOIAS</t>
  </si>
  <si>
    <t>BOM JARDIM DE GOIAS</t>
  </si>
  <si>
    <t>BOM JESUS</t>
  </si>
  <si>
    <t>BONFINOPOLIS</t>
  </si>
  <si>
    <t>BONOPOLIS</t>
  </si>
  <si>
    <t>BRAZABRANTES</t>
  </si>
  <si>
    <t>BRITANIA</t>
  </si>
  <si>
    <t>BURITI ALEGRE</t>
  </si>
  <si>
    <t>BURITI DE GOIAS</t>
  </si>
  <si>
    <t>BURITINOPOLIS</t>
  </si>
  <si>
    <t>CABECEIRAS</t>
  </si>
  <si>
    <t>CACHOEIRA DOURADA</t>
  </si>
  <si>
    <t>CACU</t>
  </si>
  <si>
    <t>CAIAPONIA</t>
  </si>
  <si>
    <t>CALDAZINHA</t>
  </si>
  <si>
    <t>CAMPESTRE DE GOIAS</t>
  </si>
  <si>
    <t>CAMPINORTE</t>
  </si>
  <si>
    <t>CAMPO ALEGRE DE GOIAS</t>
  </si>
  <si>
    <t>CAMPO LIMPO DE GOIAS</t>
  </si>
  <si>
    <t>CAMPOS BELOS</t>
  </si>
  <si>
    <t>CAMPOS VERDES</t>
  </si>
  <si>
    <t>CARMO DO RIO VERDE</t>
  </si>
  <si>
    <t>CASTELANDIA</t>
  </si>
  <si>
    <t>CATURAI</t>
  </si>
  <si>
    <t>CERES</t>
  </si>
  <si>
    <t>CEZARINA</t>
  </si>
  <si>
    <t>COCALZINHO DE GOIAS</t>
  </si>
  <si>
    <t>CORREGO DO OURO</t>
  </si>
  <si>
    <t>CORUMBAIBA</t>
  </si>
  <si>
    <t>CRISTIANOPOLIS</t>
  </si>
  <si>
    <t>CRIXAS</t>
  </si>
  <si>
    <t>CROMINIA</t>
  </si>
  <si>
    <t>CUMARI</t>
  </si>
  <si>
    <t>DAMIANOPOLIS</t>
  </si>
  <si>
    <t>DAMOLANDIA</t>
  </si>
  <si>
    <t>DIORAMA</t>
  </si>
  <si>
    <t>DIVINOPOLIS DE GOIAS</t>
  </si>
  <si>
    <t>DOVERLANDIA</t>
  </si>
  <si>
    <t>EDEALINA</t>
  </si>
  <si>
    <t>EDEIA</t>
  </si>
  <si>
    <t>ESTRELA DO NORTE</t>
  </si>
  <si>
    <t>FAZENDA NOVA</t>
  </si>
  <si>
    <t>FIRMINOPOLIS</t>
  </si>
  <si>
    <t>FORMOSA</t>
  </si>
  <si>
    <t>FORMOSO</t>
  </si>
  <si>
    <t>GAMELEIRA DE GOIAS</t>
  </si>
  <si>
    <t>GOIANAPOLIS</t>
  </si>
  <si>
    <t>GOIANESIA</t>
  </si>
  <si>
    <t>GOIANIRA</t>
  </si>
  <si>
    <t>GOIAS</t>
  </si>
  <si>
    <t>GOIATUBA</t>
  </si>
  <si>
    <t>GOUVELANDIA</t>
  </si>
  <si>
    <t>GUAPO</t>
  </si>
  <si>
    <t>GUARAITA</t>
  </si>
  <si>
    <t>GUARANI DE GOIAS</t>
  </si>
  <si>
    <t>HEITORAI</t>
  </si>
  <si>
    <t>HIDROLINA</t>
  </si>
  <si>
    <t>IACIARA</t>
  </si>
  <si>
    <t>INACIOLANDIA</t>
  </si>
  <si>
    <t>IPAMERI</t>
  </si>
  <si>
    <t>IPIRANGA DE GOIAS</t>
  </si>
  <si>
    <t>IPORA</t>
  </si>
  <si>
    <t>ISRAELANDIA</t>
  </si>
  <si>
    <t>ITABERAI</t>
  </si>
  <si>
    <t>ITAGUARI</t>
  </si>
  <si>
    <t>ITAGUARU</t>
  </si>
  <si>
    <t>ITAPIRAPUA</t>
  </si>
  <si>
    <t>ITARUMA</t>
  </si>
  <si>
    <t>ITAUCU</t>
  </si>
  <si>
    <t>ITUMBIARA</t>
  </si>
  <si>
    <t>IVOLANDIA</t>
  </si>
  <si>
    <t>JANDAIA</t>
  </si>
  <si>
    <t>JARAGUA</t>
  </si>
  <si>
    <t>JAUPACI</t>
  </si>
  <si>
    <t>JESUPOLIS</t>
  </si>
  <si>
    <t>JOVIANIA</t>
  </si>
  <si>
    <t>LAGOA SANTA</t>
  </si>
  <si>
    <t>LEOPOLDO DE BULHOES</t>
  </si>
  <si>
    <t>MAIRIPOTABA</t>
  </si>
  <si>
    <t>MAMBAI</t>
  </si>
  <si>
    <t>MARA ROSA</t>
  </si>
  <si>
    <t>MARZAGAO</t>
  </si>
  <si>
    <t>MAURILANDIA</t>
  </si>
  <si>
    <t>MIMOSO DE GOIAS</t>
  </si>
  <si>
    <t>MOIPORA</t>
  </si>
  <si>
    <t>MONTE ALEGRE DE GOIAS</t>
  </si>
  <si>
    <t>MONTES CLAROS DE GOIAS</t>
  </si>
  <si>
    <t>MONTIVIDIU</t>
  </si>
  <si>
    <t>MONTIVIDIU DO NORTE</t>
  </si>
  <si>
    <t>MORRO AGUDO DE GOIAS</t>
  </si>
  <si>
    <t>MUNDO NOVO</t>
  </si>
  <si>
    <t>MUTUNOPOLIS</t>
  </si>
  <si>
    <t>NEROPOLIS</t>
  </si>
  <si>
    <t>NIQUELANDIA</t>
  </si>
  <si>
    <t>NOVA AMERICA</t>
  </si>
  <si>
    <t>NOVA AURORA</t>
  </si>
  <si>
    <t>NOVA CRIXAS</t>
  </si>
  <si>
    <t>NOVA GLORIA</t>
  </si>
  <si>
    <t>NOVA IGUACU DE GOIAS</t>
  </si>
  <si>
    <t>NOVA VENEZA</t>
  </si>
  <si>
    <t>NOVO BRASIL</t>
  </si>
  <si>
    <t>NOVO PLANALTO</t>
  </si>
  <si>
    <t>ORIZONA</t>
  </si>
  <si>
    <t>OURO VERDE DE GOIAS</t>
  </si>
  <si>
    <t>OUVIDOR</t>
  </si>
  <si>
    <t>PADRE BERNARDO</t>
  </si>
  <si>
    <t>PALESTINA DE GOIAS</t>
  </si>
  <si>
    <t>PALMEIRAS DE GOIAS</t>
  </si>
  <si>
    <t>PALMINOPOLIS</t>
  </si>
  <si>
    <t>PARAUNA</t>
  </si>
  <si>
    <t>PEROLANDIA</t>
  </si>
  <si>
    <t>PILAR DE GOIAS</t>
  </si>
  <si>
    <t>PIRACANJUBA</t>
  </si>
  <si>
    <t>PIRANHAS</t>
  </si>
  <si>
    <t>PIRENOPOLIS</t>
  </si>
  <si>
    <t>PLANALTINA</t>
  </si>
  <si>
    <t>PONTALINA</t>
  </si>
  <si>
    <t>PORANGATU</t>
  </si>
  <si>
    <t>PORTEIRAO</t>
  </si>
  <si>
    <t>PORTELANDIA</t>
  </si>
  <si>
    <t>PROFESSOR JAMIL</t>
  </si>
  <si>
    <t>QUIRINOPOLIS</t>
  </si>
  <si>
    <t>RIALMA</t>
  </si>
  <si>
    <t>RIANAPOLIS</t>
  </si>
  <si>
    <t>RUBIATABA</t>
  </si>
  <si>
    <t>SANCLERLANDIA</t>
  </si>
  <si>
    <t>SANTA BARBARA DE GOIAS</t>
  </si>
  <si>
    <t>SANTA CRUZ DE GOIAS</t>
  </si>
  <si>
    <t>SANTA FE DE GOIAS</t>
  </si>
  <si>
    <t>SANTA HELENA DE GOIAS</t>
  </si>
  <si>
    <t>SANTA ISABEL</t>
  </si>
  <si>
    <t>SANTA RITA DO ARAGUAIA</t>
  </si>
  <si>
    <t>SANTA ROSA DE GOIAS</t>
  </si>
  <si>
    <t>SANTA TEREZA DE GOIAS</t>
  </si>
  <si>
    <t>SANTA TEREZINHA DE GOIAS</t>
  </si>
  <si>
    <t>SANTO ANTONIO DA BARRA</t>
  </si>
  <si>
    <t>SANTO ANTONIO DE GOIAS</t>
  </si>
  <si>
    <t>SANTO ANTONIO DO DESCOBERTO</t>
  </si>
  <si>
    <t>SAO DOMINGOS</t>
  </si>
  <si>
    <t>SAO FRANCISCO DE GOIAS</t>
  </si>
  <si>
    <t>SAO JOAO DA ALIANCA</t>
  </si>
  <si>
    <t>SAO JOAO DA PARAUNA</t>
  </si>
  <si>
    <t>SAO LUIS DE MONTES BELOS</t>
  </si>
  <si>
    <t>SAO LUIZ DO NORTE</t>
  </si>
  <si>
    <t>SAO MIGUEL DO ARAGUAIA</t>
  </si>
  <si>
    <t>SAO MIGUEL DO PASSA QUATRO</t>
  </si>
  <si>
    <t>SAO PATRICIO</t>
  </si>
  <si>
    <t>SERRANOPOLIS</t>
  </si>
  <si>
    <t>SILVANIA</t>
  </si>
  <si>
    <t>SIMOLANDIA</t>
  </si>
  <si>
    <t>SITIO DA ABADIA</t>
  </si>
  <si>
    <t>TAQUARAL DE GOIAS</t>
  </si>
  <si>
    <t>TERESINA DE GOIAS</t>
  </si>
  <si>
    <t>TEREZOPOLIS DE GOIAS</t>
  </si>
  <si>
    <t>TRES RANCHOS</t>
  </si>
  <si>
    <t>TURVANIA</t>
  </si>
  <si>
    <t>TURVELANDIA</t>
  </si>
  <si>
    <t>UIRAPURU</t>
  </si>
  <si>
    <t>URUANA</t>
  </si>
  <si>
    <t>URUTAI</t>
  </si>
  <si>
    <t>VARJAO</t>
  </si>
  <si>
    <t>VIANOPOLIS</t>
  </si>
  <si>
    <t>VILA BOA</t>
  </si>
  <si>
    <t>VILA PROPICIO</t>
  </si>
  <si>
    <t>TOTAL</t>
  </si>
  <si>
    <t>POPULAÇÃO ATENDIDA</t>
  </si>
  <si>
    <t xml:space="preserve"> ESGOTO</t>
  </si>
  <si>
    <t xml:space="preserve">Origem do Dado </t>
  </si>
  <si>
    <t>LIGAÇÕES ATIVAS</t>
  </si>
  <si>
    <t>SOMENTE  ESGOTO</t>
  </si>
  <si>
    <t>TOTAIS</t>
  </si>
  <si>
    <t>ECONOMIAS ATIVAS</t>
  </si>
  <si>
    <t>PRODUZIDO ÁGUA</t>
  </si>
  <si>
    <t>FATURADO ÁGUA</t>
  </si>
  <si>
    <t>FATURADO ESGOTO</t>
  </si>
  <si>
    <t>TRATADO ESGOTO</t>
  </si>
  <si>
    <t>VOLUMES</t>
  </si>
  <si>
    <t>ÍNDICE DE TRATAMENTO DE ESGOTO</t>
  </si>
  <si>
    <t>EVOLUÇÃO - DADOS OPERACIONAIS SANEAGO 2017 - 2020</t>
  </si>
  <si>
    <t>MIGV124</t>
  </si>
  <si>
    <t>PROJEÇÃO DADOS OPERACIONAIS SANEAGO - 2021 - 2024</t>
  </si>
  <si>
    <t>Ano Base (2020)</t>
  </si>
  <si>
    <t>Média</t>
  </si>
  <si>
    <t>2017-2018</t>
  </si>
  <si>
    <t>2018-2019</t>
  </si>
  <si>
    <t>2019-2020</t>
  </si>
  <si>
    <t>Crescimentos anuais</t>
  </si>
  <si>
    <t>SOMENTE ESGOTO</t>
  </si>
  <si>
    <t/>
  </si>
  <si>
    <t xml:space="preserve"> </t>
  </si>
  <si>
    <t>% aumento</t>
  </si>
  <si>
    <t xml:space="preserve">Observações </t>
  </si>
  <si>
    <t>Para esgoto utilizado somente o cresimento de 2019 a 2020, de forma a evitar distorções</t>
  </si>
  <si>
    <t>Para esgoto utilizado somente o cresimento de 2019 a 2020, limitado ao crescimento da população atendida com água, de forma a evitar distorções</t>
  </si>
  <si>
    <t>Limitado à água</t>
  </si>
  <si>
    <t>Ligações de esgoto superiores a de água</t>
  </si>
  <si>
    <t>INFORMAÇÃO</t>
  </si>
  <si>
    <t>VOLUMES (m3)</t>
  </si>
  <si>
    <t>PMSB</t>
  </si>
  <si>
    <t>Água - PMSB</t>
  </si>
  <si>
    <t>Esgoto - PMSB</t>
  </si>
  <si>
    <t>Plano defasado</t>
  </si>
  <si>
    <t>LEGENDA:</t>
  </si>
  <si>
    <t>Utilização da projeção do PMSB</t>
  </si>
  <si>
    <t>Projeção do PMSB defasada</t>
  </si>
  <si>
    <t>Município não possui SES ativo</t>
  </si>
  <si>
    <t>Utilização do índice de crescimento dos ultimos 2 (dois) anos (2019 à 2020)</t>
  </si>
  <si>
    <t>Valores retirados do cálculo</t>
  </si>
  <si>
    <t>Crescimento Médio ajustado</t>
  </si>
  <si>
    <t>Utilizado somente o cresimento de 2018 a 2020, de forma a evitar distorções</t>
  </si>
  <si>
    <t>Utilizado somente o cresimento de 2019 a 2020, de forma a evitar distorções</t>
  </si>
  <si>
    <t>Utilizado somente o cresimento de 2019 a 2020 para água e de 2018 a 2020 para esgoto, de forma a evitar distorções</t>
  </si>
  <si>
    <t>Grupo</t>
  </si>
  <si>
    <t>Variáveis</t>
  </si>
  <si>
    <t>Água</t>
  </si>
  <si>
    <t>Esgoto</t>
  </si>
  <si>
    <t>COMPARATIVO DADOS FÍSICOS PROJETADOS: REGULADORES XSANEAGO</t>
  </si>
  <si>
    <t>População Atendida Água - SANEAGO</t>
  </si>
  <si>
    <t>População Atendida Água - AGR/AR</t>
  </si>
  <si>
    <t>Economias Ativas de Água  - AGR/AR</t>
  </si>
  <si>
    <t>Volume de Água Produzido  - AGR/AR</t>
  </si>
  <si>
    <t>Volume de Água Faturado  - AGR/AR</t>
  </si>
  <si>
    <t>População Atendida de Esgoto  - AGR/AR</t>
  </si>
  <si>
    <t>Economias Ativas de Esgoto  - AGR/AR</t>
  </si>
  <si>
    <t>Volume Faturado de Esgoto  - AGR/AR</t>
  </si>
  <si>
    <t>Economias Ativas de Água - SANEAGO</t>
  </si>
  <si>
    <t>Volume de Água Produzido - SANEAGO</t>
  </si>
  <si>
    <t>Volume de Água Faturado - SANEAGO</t>
  </si>
  <si>
    <t>População Atendida de Esgoto - SANEAGO</t>
  </si>
  <si>
    <t>Economias Ativas de Esgoto - SANEAGO</t>
  </si>
  <si>
    <t>Volume Faturado de Esgoto - - SANEAGO</t>
  </si>
  <si>
    <t>Desvio População Atendida AGR/AR x SANEAGO</t>
  </si>
  <si>
    <t>Desvio Economias Ativas de Água AGR/AR x SANEAGO</t>
  </si>
  <si>
    <t>Desvio Volume de Água Produzido AGR/AR x SANEAGO</t>
  </si>
  <si>
    <t>Desvio Volume de Água Faturado AGR/AR x SANEAGO</t>
  </si>
  <si>
    <t>Desvio População Atendida de Esgoto AGR/AR x SANEAGO</t>
  </si>
  <si>
    <t>Desvio Economias Ativas de Esgoto AGR/AR x SANEAGO</t>
  </si>
  <si>
    <t>Desvio Volume Faturado de Esgoto AGR/AR x SANEAGO</t>
  </si>
  <si>
    <t>População Atendida 2017 à  2020</t>
  </si>
  <si>
    <t>Ligações Ativas 2017 à  2020</t>
  </si>
  <si>
    <t>Economias Ativas 2017 à  2020</t>
  </si>
  <si>
    <t>Volumes 2017 à  2020</t>
  </si>
  <si>
    <t>Projeção População Atendida 2021 à  2024</t>
  </si>
  <si>
    <t>Projeção Volumes 2021 à  2024</t>
  </si>
  <si>
    <t>Projeção Ligações Ativas 2021 à  2024</t>
  </si>
  <si>
    <t>Projeção Economias Ativas 2021 à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</si>
</sst>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R$&quot;\ #,##0;\-&quot;R$&quot;\ #,##0"/>
    <numFmt numFmtId="41" formatCode="_-* #,##0_-;\-* #,##0_-;_-* &quot;-&quot;_-;_-@_-"/>
    <numFmt numFmtId="43" formatCode="_-* #,##0.00_-;\-* #,##0.00_-;_-* &quot;-&quot;??_-;_-@_-"/>
    <numFmt numFmtId="164" formatCode="0.0%"/>
    <numFmt numFmtId="165" formatCode="_(* #,##0.00_);_(* \(#,##0.00\);_(* &quot;-&quot;??_);_(@_)"/>
    <numFmt numFmtId="166" formatCode="0.000%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rgb="FF002060"/>
      <name val="Arial"/>
      <family val="2"/>
    </font>
    <font>
      <b/>
      <sz val="10"/>
      <color rgb="FF0070C0"/>
      <name val="Arial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rgb="FF365F91"/>
      <name val="Arial"/>
      <family val="2"/>
    </font>
    <font>
      <sz val="10"/>
      <color rgb="FF365F91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8"/>
      <color theme="1"/>
      <name val="Arial"/>
      <family val="2"/>
    </font>
    <font>
      <sz val="9"/>
      <color theme="0"/>
      <name val="Calibri"/>
      <family val="2"/>
      <scheme val="minor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i/>
      <sz val="10"/>
      <color rgb="FF000000"/>
      <name val="Arial"/>
      <family val="2"/>
      <charset val="1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Arial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DEEBF7"/>
        <bgColor rgb="FFE2F0D9"/>
      </patternFill>
    </fill>
    <fill>
      <patternFill patternType="solid">
        <fgColor rgb="FFE2F0D9"/>
        <bgColor rgb="FFDEEBF7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499984740745262"/>
        <bgColor rgb="FFE2F0D9"/>
      </patternFill>
    </fill>
  </fills>
  <borders count="3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2060"/>
      </left>
      <right/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3">
    <xf numFmtId="0" fontId="0" fillId="0" borderId="0" xfId="0"/>
    <xf numFmtId="0" fontId="3" fillId="0" borderId="0" xfId="1" applyFont="1" applyAlignment="1">
      <alignment vertical="center"/>
    </xf>
    <xf numFmtId="0" fontId="4" fillId="2" borderId="0" xfId="1" applyFont="1" applyFill="1" applyAlignment="1">
      <alignment vertical="center"/>
    </xf>
    <xf numFmtId="0" fontId="4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10" fontId="4" fillId="2" borderId="0" xfId="1" applyNumberFormat="1" applyFont="1" applyFill="1" applyAlignment="1">
      <alignment horizontal="center" vertical="center"/>
    </xf>
    <xf numFmtId="0" fontId="3" fillId="2" borderId="0" xfId="1" applyFont="1" applyFill="1" applyAlignment="1">
      <alignment vertical="center"/>
    </xf>
    <xf numFmtId="0" fontId="7" fillId="2" borderId="0" xfId="3" applyNumberFormat="1" applyFont="1" applyFill="1" applyBorder="1" applyAlignment="1">
      <alignment horizontal="center" vertical="center"/>
    </xf>
    <xf numFmtId="3" fontId="4" fillId="2" borderId="0" xfId="1" applyNumberFormat="1" applyFont="1" applyFill="1" applyAlignment="1">
      <alignment horizontal="center" vertical="center"/>
    </xf>
    <xf numFmtId="3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vertical="center"/>
    </xf>
    <xf numFmtId="3" fontId="3" fillId="0" borderId="0" xfId="1" applyNumberFormat="1" applyFont="1" applyAlignment="1">
      <alignment horizontal="center" vertical="center"/>
    </xf>
    <xf numFmtId="0" fontId="7" fillId="0" borderId="0" xfId="3" applyNumberFormat="1" applyFont="1" applyFill="1" applyBorder="1" applyAlignment="1">
      <alignment horizontal="center" vertical="center"/>
    </xf>
    <xf numFmtId="0" fontId="8" fillId="0" borderId="0" xfId="1" applyFont="1" applyAlignment="1">
      <alignment vertical="center"/>
    </xf>
    <xf numFmtId="3" fontId="9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37" fontId="10" fillId="0" borderId="0" xfId="1" applyNumberFormat="1" applyFont="1" applyAlignment="1">
      <alignment horizontal="center" vertical="center"/>
    </xf>
    <xf numFmtId="3" fontId="2" fillId="0" borderId="0" xfId="1" applyNumberFormat="1" applyFont="1" applyAlignment="1">
      <alignment horizontal="center" vertical="center"/>
    </xf>
    <xf numFmtId="5" fontId="10" fillId="0" borderId="0" xfId="1" applyNumberFormat="1" applyFont="1" applyAlignment="1">
      <alignment horizontal="center" vertical="center"/>
    </xf>
    <xf numFmtId="164" fontId="11" fillId="0" borderId="0" xfId="1" applyNumberFormat="1" applyFont="1" applyAlignment="1">
      <alignment horizontal="center" vertical="center"/>
    </xf>
    <xf numFmtId="41" fontId="10" fillId="0" borderId="0" xfId="1" applyNumberFormat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3" fontId="6" fillId="0" borderId="0" xfId="1" applyNumberFormat="1" applyFont="1" applyAlignment="1">
      <alignment horizontal="center" vertical="center"/>
    </xf>
    <xf numFmtId="37" fontId="12" fillId="0" borderId="0" xfId="1" applyNumberFormat="1" applyFont="1" applyAlignment="1">
      <alignment horizontal="center" vertical="center"/>
    </xf>
    <xf numFmtId="41" fontId="12" fillId="0" borderId="0" xfId="1" applyNumberFormat="1" applyFont="1" applyAlignment="1">
      <alignment vertical="center"/>
    </xf>
    <xf numFmtId="41" fontId="12" fillId="0" borderId="0" xfId="1" applyNumberFormat="1" applyFont="1" applyAlignment="1">
      <alignment horizontal="center" vertical="center"/>
    </xf>
    <xf numFmtId="5" fontId="12" fillId="0" borderId="0" xfId="1" applyNumberFormat="1" applyFont="1" applyAlignment="1">
      <alignment horizontal="center" vertical="center"/>
    </xf>
    <xf numFmtId="41" fontId="5" fillId="0" borderId="0" xfId="1" applyNumberFormat="1" applyFont="1" applyAlignment="1">
      <alignment vertical="center"/>
    </xf>
    <xf numFmtId="41" fontId="5" fillId="0" borderId="0" xfId="1" applyNumberFormat="1" applyFont="1" applyAlignment="1">
      <alignment horizontal="center" vertical="center"/>
    </xf>
    <xf numFmtId="164" fontId="13" fillId="0" borderId="0" xfId="1" applyNumberFormat="1" applyFont="1" applyAlignment="1">
      <alignment horizontal="center" vertical="center"/>
    </xf>
    <xf numFmtId="41" fontId="14" fillId="0" borderId="0" xfId="1" applyNumberFormat="1" applyFont="1" applyAlignment="1">
      <alignment horizontal="center" vertical="center"/>
    </xf>
    <xf numFmtId="41" fontId="14" fillId="0" borderId="0" xfId="1" applyNumberFormat="1" applyFont="1" applyAlignment="1">
      <alignment vertical="center"/>
    </xf>
    <xf numFmtId="41" fontId="2" fillId="0" borderId="0" xfId="1" applyNumberFormat="1" applyFont="1" applyAlignment="1">
      <alignment horizontal="center" vertical="center"/>
    </xf>
    <xf numFmtId="41" fontId="2" fillId="0" borderId="0" xfId="1" applyNumberFormat="1" applyFont="1" applyAlignment="1">
      <alignment vertical="center"/>
    </xf>
    <xf numFmtId="0" fontId="15" fillId="0" borderId="0" xfId="1" applyFont="1" applyAlignment="1">
      <alignment vertical="center" textRotation="90"/>
    </xf>
    <xf numFmtId="3" fontId="16" fillId="0" borderId="0" xfId="1" applyNumberFormat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5" fillId="0" borderId="0" xfId="1" applyFont="1" applyAlignment="1">
      <alignment vertical="center"/>
    </xf>
    <xf numFmtId="0" fontId="15" fillId="0" borderId="0" xfId="1" applyFont="1" applyAlignment="1">
      <alignment horizontal="center" vertical="center"/>
    </xf>
    <xf numFmtId="0" fontId="17" fillId="0" borderId="0" xfId="0" applyFont="1"/>
    <xf numFmtId="0" fontId="19" fillId="5" borderId="15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3" fontId="20" fillId="0" borderId="15" xfId="0" applyNumberFormat="1" applyFont="1" applyBorder="1" applyAlignment="1">
      <alignment horizontal="center" vertical="center"/>
    </xf>
    <xf numFmtId="9" fontId="20" fillId="0" borderId="15" xfId="0" applyNumberFormat="1" applyFont="1" applyBorder="1" applyAlignment="1">
      <alignment horizontal="center" vertical="center"/>
    </xf>
    <xf numFmtId="10" fontId="20" fillId="0" borderId="15" xfId="0" applyNumberFormat="1" applyFont="1" applyBorder="1" applyAlignment="1">
      <alignment horizontal="center"/>
    </xf>
    <xf numFmtId="3" fontId="19" fillId="5" borderId="15" xfId="0" applyNumberFormat="1" applyFont="1" applyFill="1" applyBorder="1" applyAlignment="1">
      <alignment horizontal="center" vertical="center"/>
    </xf>
    <xf numFmtId="10" fontId="19" fillId="5" borderId="15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9" fillId="5" borderId="22" xfId="0" applyFont="1" applyFill="1" applyBorder="1" applyAlignment="1">
      <alignment horizontal="center" vertical="center"/>
    </xf>
    <xf numFmtId="0" fontId="19" fillId="5" borderId="21" xfId="0" applyFont="1" applyFill="1" applyBorder="1" applyAlignment="1">
      <alignment horizontal="center" vertical="center"/>
    </xf>
    <xf numFmtId="0" fontId="20" fillId="0" borderId="0" xfId="0" quotePrefix="1" applyFont="1" applyAlignment="1">
      <alignment horizontal="center"/>
    </xf>
    <xf numFmtId="10" fontId="20" fillId="0" borderId="15" xfId="0" applyNumberFormat="1" applyFont="1" applyBorder="1" applyAlignment="1">
      <alignment horizontal="center" vertical="center"/>
    </xf>
    <xf numFmtId="10" fontId="20" fillId="7" borderId="15" xfId="0" applyNumberFormat="1" applyFont="1" applyFill="1" applyBorder="1" applyAlignment="1">
      <alignment horizontal="center"/>
    </xf>
    <xf numFmtId="10" fontId="20" fillId="7" borderId="15" xfId="0" applyNumberFormat="1" applyFont="1" applyFill="1" applyBorder="1" applyAlignment="1">
      <alignment horizontal="center" vertical="center"/>
    </xf>
    <xf numFmtId="0" fontId="19" fillId="5" borderId="15" xfId="0" applyFont="1" applyFill="1" applyBorder="1" applyAlignment="1">
      <alignment horizontal="center" vertical="center"/>
    </xf>
    <xf numFmtId="10" fontId="20" fillId="0" borderId="15" xfId="0" applyNumberFormat="1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20" fillId="8" borderId="15" xfId="0" applyFont="1" applyFill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10" fontId="17" fillId="0" borderId="0" xfId="0" applyNumberFormat="1" applyFont="1" applyAlignment="1">
      <alignment horizontal="center"/>
    </xf>
    <xf numFmtId="3" fontId="20" fillId="0" borderId="0" xfId="0" applyNumberFormat="1" applyFont="1" applyAlignment="1">
      <alignment horizontal="center" vertical="center"/>
    </xf>
    <xf numFmtId="10" fontId="20" fillId="0" borderId="0" xfId="0" applyNumberFormat="1" applyFont="1" applyAlignment="1">
      <alignment horizontal="center" vertical="center"/>
    </xf>
    <xf numFmtId="0" fontId="2" fillId="3" borderId="1" xfId="1" applyFont="1" applyFill="1" applyBorder="1" applyAlignment="1">
      <alignment vertical="center"/>
    </xf>
    <xf numFmtId="0" fontId="2" fillId="3" borderId="3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5" fillId="4" borderId="5" xfId="1" applyFont="1" applyFill="1" applyBorder="1" applyAlignment="1">
      <alignment vertical="center"/>
    </xf>
    <xf numFmtId="0" fontId="5" fillId="4" borderId="0" xfId="1" applyFont="1" applyFill="1" applyAlignment="1">
      <alignment horizontal="center" vertical="center"/>
    </xf>
    <xf numFmtId="3" fontId="5" fillId="4" borderId="0" xfId="1" applyNumberFormat="1" applyFont="1" applyFill="1" applyAlignment="1">
      <alignment horizontal="center" vertical="center"/>
    </xf>
    <xf numFmtId="0" fontId="3" fillId="2" borderId="5" xfId="1" applyFont="1" applyFill="1" applyBorder="1" applyAlignment="1">
      <alignment vertical="center"/>
    </xf>
    <xf numFmtId="3" fontId="3" fillId="2" borderId="0" xfId="1" applyNumberFormat="1" applyFont="1" applyFill="1" applyAlignment="1">
      <alignment horizontal="center" vertical="center"/>
    </xf>
    <xf numFmtId="3" fontId="3" fillId="2" borderId="6" xfId="1" applyNumberFormat="1" applyFont="1" applyFill="1" applyBorder="1" applyAlignment="1">
      <alignment horizontal="center" vertical="center"/>
    </xf>
    <xf numFmtId="0" fontId="3" fillId="4" borderId="5" xfId="1" applyFont="1" applyFill="1" applyBorder="1" applyAlignment="1">
      <alignment vertical="center"/>
    </xf>
    <xf numFmtId="0" fontId="3" fillId="4" borderId="0" xfId="1" applyFont="1" applyFill="1" applyAlignment="1">
      <alignment horizontal="center" vertical="center"/>
    </xf>
    <xf numFmtId="10" fontId="3" fillId="4" borderId="0" xfId="1" applyNumberFormat="1" applyFont="1" applyFill="1" applyAlignment="1">
      <alignment horizontal="center" vertical="center"/>
    </xf>
    <xf numFmtId="10" fontId="3" fillId="4" borderId="6" xfId="1" applyNumberFormat="1" applyFont="1" applyFill="1" applyBorder="1" applyAlignment="1">
      <alignment horizontal="center" vertical="center"/>
    </xf>
    <xf numFmtId="3" fontId="3" fillId="4" borderId="0" xfId="1" applyNumberFormat="1" applyFont="1" applyFill="1" applyAlignment="1">
      <alignment horizontal="center" vertical="center"/>
    </xf>
    <xf numFmtId="3" fontId="3" fillId="4" borderId="6" xfId="1" applyNumberFormat="1" applyFont="1" applyFill="1" applyBorder="1" applyAlignment="1">
      <alignment horizontal="center" vertical="center"/>
    </xf>
    <xf numFmtId="9" fontId="3" fillId="2" borderId="0" xfId="1" applyNumberFormat="1" applyFont="1" applyFill="1" applyAlignment="1">
      <alignment horizontal="center" vertical="center"/>
    </xf>
    <xf numFmtId="9" fontId="3" fillId="2" borderId="6" xfId="1" applyNumberFormat="1" applyFont="1" applyFill="1" applyBorder="1" applyAlignment="1">
      <alignment horizontal="center" vertical="center"/>
    </xf>
    <xf numFmtId="0" fontId="5" fillId="4" borderId="10" xfId="1" applyFont="1" applyFill="1" applyBorder="1" applyAlignment="1">
      <alignment vertical="center"/>
    </xf>
    <xf numFmtId="0" fontId="5" fillId="4" borderId="11" xfId="1" applyFont="1" applyFill="1" applyBorder="1" applyAlignment="1">
      <alignment horizontal="center" vertical="center"/>
    </xf>
    <xf numFmtId="3" fontId="5" fillId="4" borderId="11" xfId="1" applyNumberFormat="1" applyFont="1" applyFill="1" applyBorder="1" applyAlignment="1">
      <alignment horizontal="center" vertical="center"/>
    </xf>
    <xf numFmtId="3" fontId="5" fillId="4" borderId="12" xfId="1" applyNumberFormat="1" applyFont="1" applyFill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 vertical="center"/>
    </xf>
    <xf numFmtId="0" fontId="3" fillId="0" borderId="5" xfId="1" applyFont="1" applyBorder="1" applyAlignment="1">
      <alignment vertical="center"/>
    </xf>
    <xf numFmtId="0" fontId="3" fillId="2" borderId="7" xfId="1" applyFont="1" applyFill="1" applyBorder="1" applyAlignment="1">
      <alignment vertical="center"/>
    </xf>
    <xf numFmtId="0" fontId="3" fillId="2" borderId="8" xfId="1" applyFont="1" applyFill="1" applyBorder="1" applyAlignment="1">
      <alignment horizontal="center" vertical="center"/>
    </xf>
    <xf numFmtId="10" fontId="3" fillId="2" borderId="8" xfId="1" applyNumberFormat="1" applyFont="1" applyFill="1" applyBorder="1" applyAlignment="1">
      <alignment horizontal="center" vertical="center"/>
    </xf>
    <xf numFmtId="10" fontId="3" fillId="2" borderId="9" xfId="1" applyNumberFormat="1" applyFont="1" applyFill="1" applyBorder="1" applyAlignment="1">
      <alignment horizontal="center" vertical="center"/>
    </xf>
    <xf numFmtId="0" fontId="2" fillId="0" borderId="13" xfId="1" applyFont="1" applyBorder="1" applyAlignment="1">
      <alignment horizontal="left" vertical="center"/>
    </xf>
    <xf numFmtId="0" fontId="2" fillId="0" borderId="0" xfId="1" applyFont="1" applyAlignment="1">
      <alignment horizontal="right" vertical="center"/>
    </xf>
    <xf numFmtId="0" fontId="9" fillId="0" borderId="0" xfId="1" applyFont="1" applyAlignment="1">
      <alignment vertical="center"/>
    </xf>
    <xf numFmtId="0" fontId="3" fillId="0" borderId="13" xfId="1" applyFont="1" applyBorder="1" applyAlignment="1">
      <alignment vertical="center"/>
    </xf>
    <xf numFmtId="0" fontId="6" fillId="0" borderId="13" xfId="1" applyFont="1" applyBorder="1" applyAlignment="1">
      <alignment horizontal="left" vertical="center"/>
    </xf>
    <xf numFmtId="0" fontId="21" fillId="0" borderId="13" xfId="1" applyFont="1" applyBorder="1" applyAlignment="1">
      <alignment vertical="center" wrapText="1"/>
    </xf>
    <xf numFmtId="0" fontId="6" fillId="0" borderId="0" xfId="1" applyFont="1" applyAlignment="1">
      <alignment horizontal="right" vertical="center"/>
    </xf>
    <xf numFmtId="0" fontId="2" fillId="0" borderId="14" xfId="1" applyFont="1" applyBorder="1" applyAlignment="1">
      <alignment horizontal="left" vertical="center"/>
    </xf>
    <xf numFmtId="164" fontId="13" fillId="0" borderId="0" xfId="1" applyNumberFormat="1" applyFont="1" applyAlignment="1">
      <alignment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vertical="center"/>
    </xf>
    <xf numFmtId="3" fontId="3" fillId="4" borderId="12" xfId="1" applyNumberFormat="1" applyFont="1" applyFill="1" applyBorder="1" applyAlignment="1">
      <alignment horizontal="center" vertical="center"/>
    </xf>
    <xf numFmtId="0" fontId="3" fillId="4" borderId="10" xfId="1" applyFont="1" applyFill="1" applyBorder="1" applyAlignment="1">
      <alignment vertical="center"/>
    </xf>
    <xf numFmtId="0" fontId="3" fillId="4" borderId="11" xfId="1" applyFont="1" applyFill="1" applyBorder="1" applyAlignment="1">
      <alignment horizontal="center" vertical="center"/>
    </xf>
    <xf numFmtId="3" fontId="3" fillId="4" borderId="11" xfId="1" applyNumberFormat="1" applyFont="1" applyFill="1" applyBorder="1" applyAlignment="1">
      <alignment horizontal="center" vertical="center"/>
    </xf>
    <xf numFmtId="9" fontId="3" fillId="2" borderId="8" xfId="1" applyNumberFormat="1" applyFont="1" applyFill="1" applyBorder="1" applyAlignment="1">
      <alignment horizontal="center" vertical="center"/>
    </xf>
    <xf numFmtId="9" fontId="3" fillId="2" borderId="9" xfId="1" applyNumberFormat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22" fillId="2" borderId="0" xfId="1" applyFont="1" applyFill="1" applyAlignment="1">
      <alignment vertical="center"/>
    </xf>
    <xf numFmtId="0" fontId="2" fillId="0" borderId="0" xfId="1" applyFont="1" applyAlignment="1">
      <alignment horizontal="center" vertical="center"/>
    </xf>
    <xf numFmtId="166" fontId="20" fillId="0" borderId="0" xfId="0" applyNumberFormat="1" applyFont="1" applyAlignment="1">
      <alignment horizontal="center" vertical="center"/>
    </xf>
    <xf numFmtId="3" fontId="20" fillId="6" borderId="15" xfId="0" applyNumberFormat="1" applyFont="1" applyFill="1" applyBorder="1" applyAlignment="1">
      <alignment horizontal="center" vertical="center"/>
    </xf>
    <xf numFmtId="9" fontId="20" fillId="8" borderId="15" xfId="0" applyNumberFormat="1" applyFont="1" applyFill="1" applyBorder="1" applyAlignment="1">
      <alignment horizontal="center" vertical="center"/>
    </xf>
    <xf numFmtId="3" fontId="20" fillId="8" borderId="15" xfId="0" applyNumberFormat="1" applyFont="1" applyFill="1" applyBorder="1" applyAlignment="1">
      <alignment horizontal="center"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horizontal="center" vertical="center"/>
    </xf>
    <xf numFmtId="0" fontId="23" fillId="0" borderId="0" xfId="0" applyFont="1"/>
    <xf numFmtId="0" fontId="23" fillId="0" borderId="0" xfId="0" applyFont="1" applyAlignment="1">
      <alignment horizontal="center"/>
    </xf>
    <xf numFmtId="3" fontId="20" fillId="4" borderId="15" xfId="0" applyNumberFormat="1" applyFont="1" applyFill="1" applyBorder="1" applyAlignment="1">
      <alignment horizontal="center" vertical="center"/>
    </xf>
    <xf numFmtId="3" fontId="20" fillId="9" borderId="15" xfId="0" applyNumberFormat="1" applyFont="1" applyFill="1" applyBorder="1" applyAlignment="1">
      <alignment horizontal="center" vertical="center"/>
    </xf>
    <xf numFmtId="3" fontId="20" fillId="10" borderId="15" xfId="0" applyNumberFormat="1" applyFont="1" applyFill="1" applyBorder="1" applyAlignment="1">
      <alignment horizontal="center" vertical="center"/>
    </xf>
    <xf numFmtId="3" fontId="20" fillId="7" borderId="15" xfId="0" applyNumberFormat="1" applyFont="1" applyFill="1" applyBorder="1" applyAlignment="1">
      <alignment horizontal="center" vertical="center"/>
    </xf>
    <xf numFmtId="10" fontId="20" fillId="6" borderId="15" xfId="0" applyNumberFormat="1" applyFont="1" applyFill="1" applyBorder="1" applyAlignment="1">
      <alignment horizontal="center" vertical="center"/>
    </xf>
    <xf numFmtId="3" fontId="20" fillId="0" borderId="15" xfId="0" applyNumberFormat="1" applyFont="1" applyFill="1" applyBorder="1" applyAlignment="1">
      <alignment horizontal="center" vertical="center"/>
    </xf>
    <xf numFmtId="3" fontId="17" fillId="0" borderId="0" xfId="0" applyNumberFormat="1" applyFont="1"/>
    <xf numFmtId="0" fontId="20" fillId="6" borderId="15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10" fontId="20" fillId="6" borderId="15" xfId="0" applyNumberFormat="1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0" fontId="20" fillId="6" borderId="15" xfId="0" applyFont="1" applyFill="1" applyBorder="1" applyAlignment="1">
      <alignment horizontal="center"/>
    </xf>
    <xf numFmtId="0" fontId="19" fillId="0" borderId="0" xfId="0" applyFont="1" applyAlignment="1">
      <alignment horizontal="right" vertical="center"/>
    </xf>
    <xf numFmtId="0" fontId="24" fillId="0" borderId="0" xfId="0" applyFont="1" applyFill="1" applyBorder="1" applyAlignment="1">
      <alignment horizontal="center" vertical="center"/>
    </xf>
    <xf numFmtId="0" fontId="23" fillId="0" borderId="0" xfId="0" applyFont="1" applyFill="1" applyBorder="1"/>
    <xf numFmtId="0" fontId="25" fillId="0" borderId="25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3" fontId="25" fillId="0" borderId="0" xfId="0" applyNumberFormat="1" applyFont="1" applyFill="1" applyBorder="1" applyAlignment="1">
      <alignment horizontal="center" vertical="center"/>
    </xf>
    <xf numFmtId="10" fontId="20" fillId="0" borderId="15" xfId="0" applyNumberFormat="1" applyFont="1" applyFill="1" applyBorder="1" applyAlignment="1">
      <alignment horizontal="center"/>
    </xf>
    <xf numFmtId="0" fontId="19" fillId="5" borderId="15" xfId="0" applyFont="1" applyFill="1" applyBorder="1" applyAlignment="1">
      <alignment horizontal="center" vertical="center"/>
    </xf>
    <xf numFmtId="0" fontId="19" fillId="5" borderId="18" xfId="0" applyFont="1" applyFill="1" applyBorder="1" applyAlignment="1">
      <alignment horizontal="center" vertical="center"/>
    </xf>
    <xf numFmtId="0" fontId="19" fillId="5" borderId="17" xfId="0" applyFont="1" applyFill="1" applyBorder="1" applyAlignment="1">
      <alignment horizontal="center" vertical="center"/>
    </xf>
    <xf numFmtId="0" fontId="19" fillId="5" borderId="18" xfId="0" applyFont="1" applyFill="1" applyBorder="1" applyAlignment="1">
      <alignment horizontal="center" vertical="center" wrapText="1"/>
    </xf>
    <xf numFmtId="0" fontId="19" fillId="5" borderId="2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21" xfId="0" applyFont="1" applyFill="1" applyBorder="1" applyAlignment="1">
      <alignment horizontal="center" vertical="center"/>
    </xf>
    <xf numFmtId="0" fontId="19" fillId="5" borderId="22" xfId="0" applyFont="1" applyFill="1" applyBorder="1" applyAlignment="1">
      <alignment horizontal="center" vertical="center"/>
    </xf>
    <xf numFmtId="0" fontId="19" fillId="5" borderId="23" xfId="0" applyFont="1" applyFill="1" applyBorder="1" applyAlignment="1">
      <alignment horizontal="center" vertical="center"/>
    </xf>
    <xf numFmtId="0" fontId="19" fillId="5" borderId="24" xfId="0" applyFont="1" applyFill="1" applyBorder="1" applyAlignment="1">
      <alignment horizontal="center" vertical="center"/>
    </xf>
    <xf numFmtId="0" fontId="19" fillId="5" borderId="16" xfId="0" applyFont="1" applyFill="1" applyBorder="1" applyAlignment="1">
      <alignment horizontal="center" vertical="center"/>
    </xf>
    <xf numFmtId="0" fontId="19" fillId="5" borderId="15" xfId="0" applyFont="1" applyFill="1" applyBorder="1" applyAlignment="1">
      <alignment horizontal="center" vertical="center" wrapText="1"/>
    </xf>
    <xf numFmtId="0" fontId="2" fillId="3" borderId="19" xfId="1" applyFont="1" applyFill="1" applyBorder="1" applyAlignment="1">
      <alignment horizontal="center" vertical="center" textRotation="90"/>
    </xf>
    <xf numFmtId="0" fontId="2" fillId="3" borderId="20" xfId="1" applyFont="1" applyFill="1" applyBorder="1" applyAlignment="1">
      <alignment horizontal="center" vertical="center" textRotation="90"/>
    </xf>
    <xf numFmtId="0" fontId="2" fillId="3" borderId="1" xfId="1" applyFont="1" applyFill="1" applyBorder="1" applyAlignment="1">
      <alignment horizontal="center" vertical="center" textRotation="90"/>
    </xf>
    <xf numFmtId="0" fontId="2" fillId="0" borderId="0" xfId="1" applyFont="1" applyAlignment="1">
      <alignment horizontal="center" vertical="center"/>
    </xf>
    <xf numFmtId="0" fontId="19" fillId="5" borderId="26" xfId="0" applyFont="1" applyFill="1" applyBorder="1" applyAlignment="1">
      <alignment horizontal="center" vertical="center"/>
    </xf>
    <xf numFmtId="0" fontId="26" fillId="11" borderId="15" xfId="0" applyFont="1" applyFill="1" applyBorder="1" applyAlignment="1">
      <alignment vertical="center"/>
    </xf>
    <xf numFmtId="0" fontId="26" fillId="11" borderId="15" xfId="0" applyFont="1" applyFill="1" applyBorder="1" applyAlignment="1">
      <alignment horizontal="center" vertical="center"/>
    </xf>
    <xf numFmtId="0" fontId="26" fillId="11" borderId="28" xfId="0" applyFont="1" applyFill="1" applyBorder="1" applyAlignment="1">
      <alignment horizontal="center" vertical="center"/>
    </xf>
    <xf numFmtId="0" fontId="27" fillId="0" borderId="15" xfId="0" applyFont="1" applyBorder="1" applyAlignment="1">
      <alignment vertical="center"/>
    </xf>
    <xf numFmtId="3" fontId="27" fillId="0" borderId="15" xfId="0" applyNumberFormat="1" applyFont="1" applyBorder="1" applyAlignment="1">
      <alignment horizontal="center" vertical="center"/>
    </xf>
    <xf numFmtId="3" fontId="27" fillId="0" borderId="28" xfId="0" applyNumberFormat="1" applyFont="1" applyBorder="1" applyAlignment="1">
      <alignment horizontal="center" vertical="center"/>
    </xf>
    <xf numFmtId="0" fontId="28" fillId="12" borderId="15" xfId="0" applyFont="1" applyFill="1" applyBorder="1" applyAlignment="1">
      <alignment vertical="center"/>
    </xf>
    <xf numFmtId="10" fontId="28" fillId="12" borderId="15" xfId="7" applyNumberFormat="1" applyFont="1" applyFill="1" applyBorder="1" applyAlignment="1" applyProtection="1">
      <alignment horizontal="center" vertical="center"/>
    </xf>
    <xf numFmtId="10" fontId="28" fillId="12" borderId="28" xfId="7" applyNumberFormat="1" applyFont="1" applyFill="1" applyBorder="1" applyAlignment="1" applyProtection="1">
      <alignment horizontal="center" vertical="center"/>
    </xf>
    <xf numFmtId="0" fontId="28" fillId="12" borderId="29" xfId="0" applyFont="1" applyFill="1" applyBorder="1" applyAlignment="1">
      <alignment vertical="center"/>
    </xf>
    <xf numFmtId="10" fontId="28" fillId="12" borderId="29" xfId="7" applyNumberFormat="1" applyFont="1" applyFill="1" applyBorder="1" applyAlignment="1" applyProtection="1">
      <alignment horizontal="center" vertical="center"/>
    </xf>
    <xf numFmtId="10" fontId="28" fillId="12" borderId="30" xfId="7" applyNumberFormat="1" applyFont="1" applyFill="1" applyBorder="1" applyAlignment="1" applyProtection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6" fillId="11" borderId="27" xfId="0" applyFont="1" applyFill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9" fillId="13" borderId="0" xfId="0" applyFont="1" applyFill="1" applyAlignment="1">
      <alignment horizontal="center" vertical="center"/>
    </xf>
    <xf numFmtId="0" fontId="30" fillId="13" borderId="0" xfId="1" applyFont="1" applyFill="1" applyAlignment="1">
      <alignment horizontal="center" vertical="center"/>
    </xf>
    <xf numFmtId="0" fontId="29" fillId="13" borderId="0" xfId="1" applyFont="1" applyFill="1" applyAlignment="1">
      <alignment horizontal="center" vertical="center"/>
    </xf>
    <xf numFmtId="0" fontId="31" fillId="14" borderId="35" xfId="0" applyFont="1" applyFill="1" applyBorder="1" applyAlignment="1">
      <alignment horizontal="center" vertical="center"/>
    </xf>
    <xf numFmtId="0" fontId="31" fillId="14" borderId="36" xfId="0" applyFont="1" applyFill="1" applyBorder="1" applyAlignment="1">
      <alignment horizontal="center" vertical="center"/>
    </xf>
    <xf numFmtId="0" fontId="31" fillId="14" borderId="37" xfId="0" applyFont="1" applyFill="1" applyBorder="1" applyAlignment="1">
      <alignment horizontal="center" vertical="center"/>
    </xf>
  </cellXfs>
  <cellStyles count="8">
    <cellStyle name="Normal" xfId="0" builtinId="0"/>
    <cellStyle name="Normal 2 15" xfId="5" xr:uid="{54B08F1E-436F-4884-A106-40FEE80BF3E2}"/>
    <cellStyle name="Normal 6" xfId="1" xr:uid="{D3259184-68E2-410E-A522-A14F22DE1706}"/>
    <cellStyle name="Porcentagem" xfId="7" builtinId="5"/>
    <cellStyle name="Porcentagem 3" xfId="2" xr:uid="{A1029CBE-F83F-4A0F-B163-5B512F5C0AC4}"/>
    <cellStyle name="Vírgula 2 5" xfId="6" xr:uid="{46D02007-50C0-4070-8222-C325D4079586}"/>
    <cellStyle name="Vírgula 3" xfId="4" xr:uid="{6B8F748A-0A4F-412C-B9E4-DE3F526713D9}"/>
    <cellStyle name="Vírgula 4" xfId="3" xr:uid="{96D25276-2EDF-4C99-9B3C-72D288E38038}"/>
  </cellStyles>
  <dxfs count="0"/>
  <tableStyles count="0" defaultTableStyle="TableStyleMedium2" defaultPivotStyle="PivotStyleLight16"/>
  <colors>
    <mruColors>
      <color rgb="FFFD97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5F34E-1E0E-40C5-8AA6-141390E3A77D}">
  <sheetPr codeName="Planilha2"/>
  <dimension ref="A1:T233"/>
  <sheetViews>
    <sheetView workbookViewId="0">
      <pane xSplit="2" ySplit="7" topLeftCell="C8" activePane="bottomRight" state="frozen"/>
      <selection pane="topRight" activeCell="C1" sqref="C1"/>
      <selection pane="bottomLeft" activeCell="A4" sqref="A4"/>
      <selection pane="bottomRight" sqref="A1:J1"/>
    </sheetView>
  </sheetViews>
  <sheetFormatPr defaultColWidth="9.140625" defaultRowHeight="12" x14ac:dyDescent="0.2"/>
  <cols>
    <col min="1" max="1" width="5.28515625" style="49" customWidth="1"/>
    <col min="2" max="2" width="25.85546875" style="50" bestFit="1" customWidth="1"/>
    <col min="3" max="10" width="8.85546875" style="49"/>
    <col min="11" max="11" width="8.5703125" style="120" customWidth="1"/>
    <col min="12" max="15" width="10.7109375" style="48" customWidth="1"/>
    <col min="16" max="19" width="10.7109375" style="49" customWidth="1"/>
    <col min="20" max="20" width="55.85546875" style="59" customWidth="1"/>
    <col min="21" max="16384" width="9.140625" style="39"/>
  </cols>
  <sheetData>
    <row r="1" spans="1:20" ht="18" x14ac:dyDescent="0.2">
      <c r="A1" s="177" t="s">
        <v>329</v>
      </c>
      <c r="B1" s="177"/>
      <c r="C1" s="177"/>
      <c r="D1" s="177"/>
      <c r="E1" s="177"/>
      <c r="F1" s="177"/>
      <c r="G1" s="177"/>
      <c r="H1" s="177"/>
      <c r="I1" s="177"/>
      <c r="J1" s="177"/>
      <c r="L1" s="134" t="s">
        <v>293</v>
      </c>
      <c r="M1" s="55"/>
      <c r="N1" s="132" t="s">
        <v>298</v>
      </c>
    </row>
    <row r="2" spans="1:20" x14ac:dyDescent="0.2">
      <c r="M2" s="133"/>
      <c r="N2" s="132" t="s">
        <v>299</v>
      </c>
    </row>
    <row r="5" spans="1:20" x14ac:dyDescent="0.2">
      <c r="A5" s="141" t="s">
        <v>256</v>
      </c>
      <c r="B5" s="141"/>
      <c r="C5" s="141"/>
      <c r="D5" s="141"/>
      <c r="E5" s="141"/>
      <c r="F5" s="141"/>
      <c r="G5" s="141"/>
      <c r="H5" s="141"/>
      <c r="I5" s="141"/>
      <c r="J5" s="141"/>
      <c r="L5" s="147" t="s">
        <v>277</v>
      </c>
      <c r="M5" s="148"/>
      <c r="N5" s="148"/>
      <c r="O5" s="148"/>
      <c r="P5" s="148"/>
      <c r="Q5" s="148"/>
      <c r="R5" s="148"/>
      <c r="S5" s="149"/>
      <c r="T5" s="144" t="s">
        <v>282</v>
      </c>
    </row>
    <row r="6" spans="1:20" x14ac:dyDescent="0.2">
      <c r="A6" s="142" t="s">
        <v>66</v>
      </c>
      <c r="B6" s="142" t="s">
        <v>67</v>
      </c>
      <c r="C6" s="141" t="s">
        <v>6</v>
      </c>
      <c r="D6" s="141"/>
      <c r="E6" s="141"/>
      <c r="F6" s="141"/>
      <c r="G6" s="141" t="s">
        <v>257</v>
      </c>
      <c r="H6" s="141"/>
      <c r="I6" s="141"/>
      <c r="J6" s="141"/>
      <c r="L6" s="147" t="s">
        <v>6</v>
      </c>
      <c r="M6" s="148"/>
      <c r="N6" s="148"/>
      <c r="O6" s="51"/>
      <c r="P6" s="147" t="s">
        <v>257</v>
      </c>
      <c r="Q6" s="148"/>
      <c r="R6" s="148"/>
      <c r="S6" s="149"/>
      <c r="T6" s="145"/>
    </row>
    <row r="7" spans="1:20" x14ac:dyDescent="0.2">
      <c r="A7" s="143"/>
      <c r="B7" s="143"/>
      <c r="C7" s="57">
        <v>2017</v>
      </c>
      <c r="D7" s="57">
        <v>2018</v>
      </c>
      <c r="E7" s="57">
        <v>2019</v>
      </c>
      <c r="F7" s="57">
        <v>2020</v>
      </c>
      <c r="G7" s="57">
        <v>2017</v>
      </c>
      <c r="H7" s="57">
        <v>2018</v>
      </c>
      <c r="I7" s="57">
        <v>2019</v>
      </c>
      <c r="J7" s="57">
        <v>2020</v>
      </c>
      <c r="L7" s="40" t="s">
        <v>274</v>
      </c>
      <c r="M7" s="40" t="s">
        <v>275</v>
      </c>
      <c r="N7" s="40" t="s">
        <v>276</v>
      </c>
      <c r="O7" s="40" t="s">
        <v>273</v>
      </c>
      <c r="P7" s="40" t="s">
        <v>274</v>
      </c>
      <c r="Q7" s="40" t="s">
        <v>275</v>
      </c>
      <c r="R7" s="40" t="s">
        <v>276</v>
      </c>
      <c r="S7" s="40" t="s">
        <v>273</v>
      </c>
      <c r="T7" s="146"/>
    </row>
    <row r="8" spans="1:20" x14ac:dyDescent="0.2">
      <c r="A8" s="41">
        <v>1</v>
      </c>
      <c r="B8" s="42" t="s">
        <v>68</v>
      </c>
      <c r="C8" s="43">
        <v>6107.96</v>
      </c>
      <c r="D8" s="43">
        <v>6224.62</v>
      </c>
      <c r="E8" s="43">
        <v>6343.51</v>
      </c>
      <c r="F8" s="43">
        <v>6464.67</v>
      </c>
      <c r="G8" s="43">
        <v>3022.84</v>
      </c>
      <c r="H8" s="43">
        <v>3092.12</v>
      </c>
      <c r="I8" s="43">
        <v>3265.3</v>
      </c>
      <c r="J8" s="43">
        <v>3290.49</v>
      </c>
      <c r="K8" s="121" t="str">
        <f t="shared" ref="K8:K71" si="0">IF(J8="-","   ",IF((F8-J8)&gt;=0,"ok","esgoto maior"))</f>
        <v>ok</v>
      </c>
      <c r="L8" s="45">
        <f t="shared" ref="L8:L71" si="1">(D8-C8)/C8</f>
        <v>1.9099666664483698E-2</v>
      </c>
      <c r="M8" s="45">
        <f t="shared" ref="M8:M71" si="2">(E8-D8)/D8</f>
        <v>1.9099961122124778E-2</v>
      </c>
      <c r="N8" s="45">
        <f t="shared" ref="N8:N71" si="3">(F8-E8)/E8</f>
        <v>1.9099835895269316E-2</v>
      </c>
      <c r="O8" s="45">
        <f>AVERAGE(L8:N8)</f>
        <v>1.9099821227292594E-2</v>
      </c>
      <c r="P8" s="54">
        <f t="shared" ref="P8:R9" si="4">(H8-G8)/G8</f>
        <v>2.2918844530309162E-2</v>
      </c>
      <c r="Q8" s="54">
        <f t="shared" si="4"/>
        <v>5.6006882009753921E-2</v>
      </c>
      <c r="R8" s="54">
        <f t="shared" si="4"/>
        <v>7.7144519645973107E-3</v>
      </c>
      <c r="S8" s="54">
        <f>AVERAGE(P8:R8)</f>
        <v>2.8880059501553465E-2</v>
      </c>
      <c r="T8" s="58"/>
    </row>
    <row r="9" spans="1:20" x14ac:dyDescent="0.2">
      <c r="A9" s="41">
        <v>2</v>
      </c>
      <c r="B9" s="42" t="s">
        <v>69</v>
      </c>
      <c r="C9" s="43">
        <v>18656.79</v>
      </c>
      <c r="D9" s="43">
        <v>18665.8</v>
      </c>
      <c r="E9" s="43">
        <v>18945.25</v>
      </c>
      <c r="F9" s="43">
        <v>19126.910000000003</v>
      </c>
      <c r="G9" s="43">
        <v>6715.72</v>
      </c>
      <c r="H9" s="43">
        <v>8617.76</v>
      </c>
      <c r="I9" s="43">
        <v>8593.7199999999993</v>
      </c>
      <c r="J9" s="43">
        <v>8662.83</v>
      </c>
      <c r="K9" s="121" t="str">
        <f t="shared" si="0"/>
        <v>ok</v>
      </c>
      <c r="L9" s="45">
        <f t="shared" si="1"/>
        <v>4.8293409530784226E-4</v>
      </c>
      <c r="M9" s="45">
        <f t="shared" si="2"/>
        <v>1.4971230807144657E-2</v>
      </c>
      <c r="N9" s="45">
        <f t="shared" si="3"/>
        <v>9.5886831791611882E-3</v>
      </c>
      <c r="O9" s="45">
        <f t="shared" ref="O9:O72" si="5">AVERAGE(L9:N9)</f>
        <v>8.3476160272045619E-3</v>
      </c>
      <c r="P9" s="54">
        <f t="shared" si="4"/>
        <v>0.28322205214035129</v>
      </c>
      <c r="Q9" s="54">
        <f t="shared" si="4"/>
        <v>-2.7895880135906399E-3</v>
      </c>
      <c r="R9" s="54">
        <f t="shared" si="4"/>
        <v>8.0419189826990631E-3</v>
      </c>
      <c r="S9" s="54">
        <f t="shared" ref="S9:S71" si="6">AVERAGE(P9:R9)</f>
        <v>9.615812770315324E-2</v>
      </c>
      <c r="T9" s="58"/>
    </row>
    <row r="10" spans="1:20" x14ac:dyDescent="0.2">
      <c r="A10" s="41">
        <v>3</v>
      </c>
      <c r="B10" s="42" t="s">
        <v>70</v>
      </c>
      <c r="C10" s="43">
        <v>2276.13</v>
      </c>
      <c r="D10" s="43">
        <v>2278.86</v>
      </c>
      <c r="E10" s="43">
        <v>2281.6</v>
      </c>
      <c r="F10" s="43">
        <v>2284.34</v>
      </c>
      <c r="G10" s="43">
        <v>2.88</v>
      </c>
      <c r="H10" s="43">
        <v>0</v>
      </c>
      <c r="I10" s="43">
        <v>0</v>
      </c>
      <c r="J10" s="43">
        <v>0</v>
      </c>
      <c r="K10" s="121" t="str">
        <f t="shared" si="0"/>
        <v>ok</v>
      </c>
      <c r="L10" s="45">
        <f t="shared" si="1"/>
        <v>1.1994042519539825E-3</v>
      </c>
      <c r="M10" s="45">
        <f t="shared" si="2"/>
        <v>1.2023555637466897E-3</v>
      </c>
      <c r="N10" s="45">
        <f t="shared" si="3"/>
        <v>1.2009116409538204E-3</v>
      </c>
      <c r="O10" s="45">
        <f t="shared" si="5"/>
        <v>1.2008904855514977E-3</v>
      </c>
      <c r="P10" s="54" t="s">
        <v>22</v>
      </c>
      <c r="Q10" s="54" t="s">
        <v>22</v>
      </c>
      <c r="R10" s="54" t="s">
        <v>22</v>
      </c>
      <c r="S10" s="54" t="s">
        <v>22</v>
      </c>
      <c r="T10" s="58"/>
    </row>
    <row r="11" spans="1:20" x14ac:dyDescent="0.2">
      <c r="A11" s="41">
        <v>4</v>
      </c>
      <c r="B11" s="42" t="s">
        <v>71</v>
      </c>
      <c r="C11" s="43">
        <v>2259.71</v>
      </c>
      <c r="D11" s="43">
        <v>2295.62</v>
      </c>
      <c r="E11" s="43">
        <v>2316.56</v>
      </c>
      <c r="F11" s="43">
        <v>2352.75</v>
      </c>
      <c r="G11" s="43">
        <v>0</v>
      </c>
      <c r="H11" s="43">
        <v>0</v>
      </c>
      <c r="I11" s="43">
        <v>0</v>
      </c>
      <c r="J11" s="43">
        <v>0</v>
      </c>
      <c r="K11" s="121" t="str">
        <f t="shared" si="0"/>
        <v>ok</v>
      </c>
      <c r="L11" s="45">
        <f t="shared" si="1"/>
        <v>1.5891419695447582E-2</v>
      </c>
      <c r="M11" s="45">
        <f t="shared" si="2"/>
        <v>9.1217187513613126E-3</v>
      </c>
      <c r="N11" s="45">
        <f t="shared" si="3"/>
        <v>1.5622302034050512E-2</v>
      </c>
      <c r="O11" s="45">
        <f t="shared" si="5"/>
        <v>1.3545146826953134E-2</v>
      </c>
      <c r="P11" s="54" t="s">
        <v>22</v>
      </c>
      <c r="Q11" s="54" t="s">
        <v>22</v>
      </c>
      <c r="R11" s="54" t="s">
        <v>22</v>
      </c>
      <c r="S11" s="54" t="s">
        <v>22</v>
      </c>
      <c r="T11" s="58"/>
    </row>
    <row r="12" spans="1:20" x14ac:dyDescent="0.2">
      <c r="A12" s="41">
        <v>5</v>
      </c>
      <c r="B12" s="42" t="s">
        <v>72</v>
      </c>
      <c r="C12" s="43">
        <v>1393</v>
      </c>
      <c r="D12" s="43">
        <v>1393</v>
      </c>
      <c r="E12" s="43">
        <v>1393</v>
      </c>
      <c r="F12" s="43">
        <v>1393</v>
      </c>
      <c r="G12" s="43">
        <v>0</v>
      </c>
      <c r="H12" s="43">
        <v>0</v>
      </c>
      <c r="I12" s="43">
        <v>0</v>
      </c>
      <c r="J12" s="43">
        <v>0</v>
      </c>
      <c r="K12" s="121" t="str">
        <f t="shared" si="0"/>
        <v>ok</v>
      </c>
      <c r="L12" s="45">
        <f t="shared" si="1"/>
        <v>0</v>
      </c>
      <c r="M12" s="45">
        <f t="shared" si="2"/>
        <v>0</v>
      </c>
      <c r="N12" s="45">
        <f t="shared" si="3"/>
        <v>0</v>
      </c>
      <c r="O12" s="45">
        <f t="shared" si="5"/>
        <v>0</v>
      </c>
      <c r="P12" s="54" t="s">
        <v>22</v>
      </c>
      <c r="Q12" s="54" t="s">
        <v>22</v>
      </c>
      <c r="R12" s="54" t="s">
        <v>22</v>
      </c>
      <c r="S12" s="54" t="s">
        <v>22</v>
      </c>
      <c r="T12" s="58"/>
    </row>
    <row r="13" spans="1:20" ht="24" x14ac:dyDescent="0.2">
      <c r="A13" s="41">
        <v>6</v>
      </c>
      <c r="B13" s="60" t="s">
        <v>28</v>
      </c>
      <c r="C13" s="43">
        <v>197336.06</v>
      </c>
      <c r="D13" s="43">
        <v>201776.12</v>
      </c>
      <c r="E13" s="43">
        <v>206316.08</v>
      </c>
      <c r="F13" s="43">
        <v>210958.2</v>
      </c>
      <c r="G13" s="43">
        <v>5648.44</v>
      </c>
      <c r="H13" s="43">
        <v>53881</v>
      </c>
      <c r="I13" s="43">
        <v>83262.039999999994</v>
      </c>
      <c r="J13" s="43">
        <v>92530.12</v>
      </c>
      <c r="K13" s="121" t="str">
        <f t="shared" si="0"/>
        <v>ok</v>
      </c>
      <c r="L13" s="45">
        <f t="shared" si="1"/>
        <v>2.2499993158878299E-2</v>
      </c>
      <c r="M13" s="45">
        <f t="shared" si="2"/>
        <v>2.2499986618832752E-2</v>
      </c>
      <c r="N13" s="45">
        <f t="shared" si="3"/>
        <v>2.2500039744842111E-2</v>
      </c>
      <c r="O13" s="45">
        <f t="shared" si="5"/>
        <v>2.2500006507517722E-2</v>
      </c>
      <c r="P13" s="56">
        <f>(H13-G13)/G13</f>
        <v>8.5390939799307422</v>
      </c>
      <c r="Q13" s="56">
        <f>(I13-H13)/H13</f>
        <v>0.54529500194873881</v>
      </c>
      <c r="R13" s="54">
        <f>(J13-I13)/I13</f>
        <v>0.11131218980462168</v>
      </c>
      <c r="S13" s="126">
        <f>R13</f>
        <v>0.11131218980462168</v>
      </c>
      <c r="T13" s="58" t="s">
        <v>283</v>
      </c>
    </row>
    <row r="14" spans="1:20" x14ac:dyDescent="0.2">
      <c r="A14" s="41">
        <v>7</v>
      </c>
      <c r="B14" s="42" t="s">
        <v>73</v>
      </c>
      <c r="C14" s="43">
        <v>22240.44</v>
      </c>
      <c r="D14" s="43">
        <v>22502.880000000001</v>
      </c>
      <c r="E14" s="43">
        <v>22768.41</v>
      </c>
      <c r="F14" s="43">
        <v>23037.08</v>
      </c>
      <c r="G14" s="43">
        <v>0</v>
      </c>
      <c r="H14" s="43">
        <v>0</v>
      </c>
      <c r="I14" s="43">
        <v>0</v>
      </c>
      <c r="J14" s="43">
        <v>0</v>
      </c>
      <c r="K14" s="121" t="str">
        <f t="shared" si="0"/>
        <v>ok</v>
      </c>
      <c r="L14" s="45">
        <f t="shared" si="1"/>
        <v>1.1800126256495031E-2</v>
      </c>
      <c r="M14" s="45">
        <f t="shared" si="2"/>
        <v>1.1799822955994913E-2</v>
      </c>
      <c r="N14" s="45">
        <f t="shared" si="3"/>
        <v>1.1800121308426979E-2</v>
      </c>
      <c r="O14" s="45">
        <f t="shared" si="5"/>
        <v>1.1800023506972309E-2</v>
      </c>
      <c r="P14" s="54" t="s">
        <v>22</v>
      </c>
      <c r="Q14" s="54" t="s">
        <v>22</v>
      </c>
      <c r="R14" s="54" t="s">
        <v>22</v>
      </c>
      <c r="S14" s="54" t="s">
        <v>22</v>
      </c>
      <c r="T14" s="58"/>
    </row>
    <row r="15" spans="1:20" x14ac:dyDescent="0.2">
      <c r="A15" s="41">
        <v>8</v>
      </c>
      <c r="B15" s="42" t="s">
        <v>74</v>
      </c>
      <c r="C15" s="43">
        <v>1787</v>
      </c>
      <c r="D15" s="43">
        <v>1787</v>
      </c>
      <c r="E15" s="43">
        <v>1787</v>
      </c>
      <c r="F15" s="43">
        <v>1787</v>
      </c>
      <c r="G15" s="43">
        <v>0</v>
      </c>
      <c r="H15" s="43">
        <v>0</v>
      </c>
      <c r="I15" s="43">
        <v>0</v>
      </c>
      <c r="J15" s="43">
        <v>0</v>
      </c>
      <c r="K15" s="121" t="str">
        <f t="shared" si="0"/>
        <v>ok</v>
      </c>
      <c r="L15" s="45">
        <f t="shared" si="1"/>
        <v>0</v>
      </c>
      <c r="M15" s="45">
        <f t="shared" si="2"/>
        <v>0</v>
      </c>
      <c r="N15" s="45">
        <f t="shared" si="3"/>
        <v>0</v>
      </c>
      <c r="O15" s="45">
        <f t="shared" si="5"/>
        <v>0</v>
      </c>
      <c r="P15" s="54" t="s">
        <v>22</v>
      </c>
      <c r="Q15" s="54" t="s">
        <v>22</v>
      </c>
      <c r="R15" s="54" t="s">
        <v>22</v>
      </c>
      <c r="S15" s="54" t="s">
        <v>22</v>
      </c>
      <c r="T15" s="58"/>
    </row>
    <row r="16" spans="1:20" x14ac:dyDescent="0.2">
      <c r="A16" s="41">
        <v>9</v>
      </c>
      <c r="B16" s="42" t="s">
        <v>75</v>
      </c>
      <c r="C16" s="43">
        <v>5016.38</v>
      </c>
      <c r="D16" s="43">
        <v>5154.33</v>
      </c>
      <c r="E16" s="43">
        <v>5296.07</v>
      </c>
      <c r="F16" s="43">
        <v>5441.72</v>
      </c>
      <c r="G16" s="43">
        <v>0</v>
      </c>
      <c r="H16" s="43">
        <v>0</v>
      </c>
      <c r="I16" s="43">
        <v>0</v>
      </c>
      <c r="J16" s="43">
        <v>0</v>
      </c>
      <c r="K16" s="121" t="str">
        <f t="shared" si="0"/>
        <v>ok</v>
      </c>
      <c r="L16" s="45">
        <f t="shared" si="1"/>
        <v>2.749991029387722E-2</v>
      </c>
      <c r="M16" s="45">
        <f t="shared" si="2"/>
        <v>2.7499209402579924E-2</v>
      </c>
      <c r="N16" s="45">
        <f t="shared" si="3"/>
        <v>2.7501524715496689E-2</v>
      </c>
      <c r="O16" s="45">
        <f t="shared" si="5"/>
        <v>2.750021480398461E-2</v>
      </c>
      <c r="P16" s="54" t="s">
        <v>22</v>
      </c>
      <c r="Q16" s="54" t="s">
        <v>22</v>
      </c>
      <c r="R16" s="54" t="s">
        <v>22</v>
      </c>
      <c r="S16" s="54" t="s">
        <v>22</v>
      </c>
      <c r="T16" s="58"/>
    </row>
    <row r="17" spans="1:20" x14ac:dyDescent="0.2">
      <c r="A17" s="41">
        <v>10</v>
      </c>
      <c r="B17" s="42" t="s">
        <v>76</v>
      </c>
      <c r="C17" s="43">
        <v>5711.92</v>
      </c>
      <c r="D17" s="43">
        <v>5757.62</v>
      </c>
      <c r="E17" s="43">
        <v>5803.67</v>
      </c>
      <c r="F17" s="43">
        <v>5850.1100000000006</v>
      </c>
      <c r="G17" s="43">
        <v>0</v>
      </c>
      <c r="H17" s="43">
        <v>0</v>
      </c>
      <c r="I17" s="43">
        <v>0</v>
      </c>
      <c r="J17" s="43">
        <v>0</v>
      </c>
      <c r="K17" s="121" t="str">
        <f t="shared" si="0"/>
        <v>ok</v>
      </c>
      <c r="L17" s="45">
        <f t="shared" si="1"/>
        <v>8.0008123363071986E-3</v>
      </c>
      <c r="M17" s="45">
        <f t="shared" si="2"/>
        <v>7.9980964356800525E-3</v>
      </c>
      <c r="N17" s="45">
        <f t="shared" si="3"/>
        <v>8.0018333227079609E-3</v>
      </c>
      <c r="O17" s="45">
        <f t="shared" si="5"/>
        <v>8.0002473648984034E-3</v>
      </c>
      <c r="P17" s="54" t="s">
        <v>22</v>
      </c>
      <c r="Q17" s="54" t="s">
        <v>22</v>
      </c>
      <c r="R17" s="54" t="s">
        <v>22</v>
      </c>
      <c r="S17" s="54" t="s">
        <v>22</v>
      </c>
      <c r="T17" s="58"/>
    </row>
    <row r="18" spans="1:20" ht="36" x14ac:dyDescent="0.2">
      <c r="A18" s="41">
        <v>11</v>
      </c>
      <c r="B18" s="60" t="s">
        <v>77</v>
      </c>
      <c r="C18" s="43">
        <v>7366.81</v>
      </c>
      <c r="D18" s="43">
        <v>7407.33</v>
      </c>
      <c r="E18" s="43">
        <v>7448.07</v>
      </c>
      <c r="F18" s="43">
        <v>7489.03</v>
      </c>
      <c r="G18" s="43">
        <v>164.5</v>
      </c>
      <c r="H18" s="43">
        <v>151.6</v>
      </c>
      <c r="I18" s="43">
        <v>4193.28</v>
      </c>
      <c r="J18" s="43">
        <v>5028.71</v>
      </c>
      <c r="K18" s="121" t="str">
        <f t="shared" si="0"/>
        <v>ok</v>
      </c>
      <c r="L18" s="45">
        <f t="shared" si="1"/>
        <v>5.5003454683912748E-3</v>
      </c>
      <c r="M18" s="45">
        <f t="shared" si="2"/>
        <v>5.4999574745555795E-3</v>
      </c>
      <c r="N18" s="45">
        <f t="shared" si="3"/>
        <v>5.4994112568759477E-3</v>
      </c>
      <c r="O18" s="45">
        <f t="shared" si="5"/>
        <v>5.4999047332742676E-3</v>
      </c>
      <c r="P18" s="56">
        <f>(H18-G18)/G18</f>
        <v>-7.841945288753803E-2</v>
      </c>
      <c r="Q18" s="56">
        <f>(I18-H18)/H18</f>
        <v>26.660158311345647</v>
      </c>
      <c r="R18" s="54">
        <f>(J18-I18)/I18</f>
        <v>0.19923067384004892</v>
      </c>
      <c r="S18" s="126">
        <f>R18</f>
        <v>0.19923067384004892</v>
      </c>
      <c r="T18" s="58" t="s">
        <v>284</v>
      </c>
    </row>
    <row r="19" spans="1:20" x14ac:dyDescent="0.2">
      <c r="A19" s="41">
        <v>12</v>
      </c>
      <c r="B19" s="42" t="s">
        <v>78</v>
      </c>
      <c r="C19" s="43">
        <v>1202.3800000000001</v>
      </c>
      <c r="D19" s="43">
        <v>1212.96</v>
      </c>
      <c r="E19" s="43">
        <v>1223.6300000000001</v>
      </c>
      <c r="F19" s="43">
        <v>1234.4000000000001</v>
      </c>
      <c r="G19" s="43">
        <v>0</v>
      </c>
      <c r="H19" s="43">
        <v>0</v>
      </c>
      <c r="I19" s="43">
        <v>0</v>
      </c>
      <c r="J19" s="43">
        <v>0</v>
      </c>
      <c r="K19" s="121" t="str">
        <f t="shared" si="0"/>
        <v>ok</v>
      </c>
      <c r="L19" s="45">
        <f t="shared" si="1"/>
        <v>8.7992148904671788E-3</v>
      </c>
      <c r="M19" s="45">
        <f t="shared" si="2"/>
        <v>8.7966627094051512E-3</v>
      </c>
      <c r="N19" s="45">
        <f t="shared" si="3"/>
        <v>8.8016802464797213E-3</v>
      </c>
      <c r="O19" s="45">
        <f t="shared" si="5"/>
        <v>8.7991859487840159E-3</v>
      </c>
      <c r="P19" s="54" t="s">
        <v>22</v>
      </c>
      <c r="Q19" s="54" t="s">
        <v>22</v>
      </c>
      <c r="R19" s="54" t="s">
        <v>22</v>
      </c>
      <c r="S19" s="54" t="s">
        <v>22</v>
      </c>
      <c r="T19" s="58"/>
    </row>
    <row r="20" spans="1:20" x14ac:dyDescent="0.2">
      <c r="A20" s="41">
        <v>13</v>
      </c>
      <c r="B20" s="42" t="s">
        <v>79</v>
      </c>
      <c r="C20" s="43">
        <v>5171.5600000000004</v>
      </c>
      <c r="D20" s="43">
        <v>5213.97</v>
      </c>
      <c r="E20" s="43">
        <v>5256.72</v>
      </c>
      <c r="F20" s="43">
        <v>5299.83</v>
      </c>
      <c r="G20" s="43">
        <v>0</v>
      </c>
      <c r="H20" s="43">
        <v>0</v>
      </c>
      <c r="I20" s="43">
        <v>0</v>
      </c>
      <c r="J20" s="43">
        <v>0</v>
      </c>
      <c r="K20" s="121" t="str">
        <f t="shared" si="0"/>
        <v>ok</v>
      </c>
      <c r="L20" s="45">
        <f t="shared" si="1"/>
        <v>8.2006203157267542E-3</v>
      </c>
      <c r="M20" s="45">
        <f t="shared" si="2"/>
        <v>8.1991265772530329E-3</v>
      </c>
      <c r="N20" s="45">
        <f t="shared" si="3"/>
        <v>8.2009313792630514E-3</v>
      </c>
      <c r="O20" s="45">
        <f t="shared" si="5"/>
        <v>8.200226090747614E-3</v>
      </c>
      <c r="P20" s="54" t="s">
        <v>22</v>
      </c>
      <c r="Q20" s="54" t="s">
        <v>22</v>
      </c>
      <c r="R20" s="54" t="s">
        <v>22</v>
      </c>
      <c r="S20" s="54" t="s">
        <v>22</v>
      </c>
      <c r="T20" s="58"/>
    </row>
    <row r="21" spans="1:20" x14ac:dyDescent="0.2">
      <c r="A21" s="41">
        <v>14</v>
      </c>
      <c r="B21" s="42" t="s">
        <v>80</v>
      </c>
      <c r="C21" s="43">
        <v>2049</v>
      </c>
      <c r="D21" s="43">
        <v>2049</v>
      </c>
      <c r="E21" s="43">
        <v>2049</v>
      </c>
      <c r="F21" s="43">
        <v>2049</v>
      </c>
      <c r="G21" s="43">
        <v>0</v>
      </c>
      <c r="H21" s="43">
        <v>0</v>
      </c>
      <c r="I21" s="43">
        <v>0</v>
      </c>
      <c r="J21" s="43">
        <v>0</v>
      </c>
      <c r="K21" s="121" t="str">
        <f t="shared" si="0"/>
        <v>ok</v>
      </c>
      <c r="L21" s="45">
        <f t="shared" si="1"/>
        <v>0</v>
      </c>
      <c r="M21" s="45">
        <f t="shared" si="2"/>
        <v>0</v>
      </c>
      <c r="N21" s="45">
        <f t="shared" si="3"/>
        <v>0</v>
      </c>
      <c r="O21" s="45">
        <f t="shared" si="5"/>
        <v>0</v>
      </c>
      <c r="P21" s="54" t="s">
        <v>22</v>
      </c>
      <c r="Q21" s="54" t="s">
        <v>22</v>
      </c>
      <c r="R21" s="54" t="s">
        <v>22</v>
      </c>
      <c r="S21" s="54" t="s">
        <v>22</v>
      </c>
      <c r="T21" s="58"/>
    </row>
    <row r="22" spans="1:20" x14ac:dyDescent="0.2">
      <c r="A22" s="41">
        <v>15</v>
      </c>
      <c r="B22" s="42" t="s">
        <v>29</v>
      </c>
      <c r="C22" s="43">
        <v>371098.37000000005</v>
      </c>
      <c r="D22" s="43">
        <v>375378.1</v>
      </c>
      <c r="E22" s="43">
        <v>379700.46000000008</v>
      </c>
      <c r="F22" s="43">
        <v>384081.69</v>
      </c>
      <c r="G22" s="43">
        <v>237910.55</v>
      </c>
      <c r="H22" s="43">
        <v>252341.45</v>
      </c>
      <c r="I22" s="43">
        <v>275568.39</v>
      </c>
      <c r="J22" s="43">
        <v>302785.25</v>
      </c>
      <c r="K22" s="121" t="str">
        <f t="shared" si="0"/>
        <v>ok</v>
      </c>
      <c r="L22" s="45">
        <f t="shared" si="1"/>
        <v>1.1532602528003351E-2</v>
      </c>
      <c r="M22" s="45">
        <f t="shared" si="2"/>
        <v>1.1514683461821834E-2</v>
      </c>
      <c r="N22" s="45">
        <f t="shared" si="3"/>
        <v>1.1538648122785846E-2</v>
      </c>
      <c r="O22" s="45">
        <f t="shared" si="5"/>
        <v>1.1528644704203677E-2</v>
      </c>
      <c r="P22" s="54">
        <f>(H22-G22)/G22</f>
        <v>6.0656830897158717E-2</v>
      </c>
      <c r="Q22" s="54">
        <f>(I22-H22)/H22</f>
        <v>9.2045678583522444E-2</v>
      </c>
      <c r="R22" s="54">
        <f>(J22-I22)/I22</f>
        <v>9.8766262705239832E-2</v>
      </c>
      <c r="S22" s="54">
        <f t="shared" si="6"/>
        <v>8.3822924061973669E-2</v>
      </c>
      <c r="T22" s="58"/>
    </row>
    <row r="23" spans="1:20" x14ac:dyDescent="0.2">
      <c r="A23" s="41">
        <v>16</v>
      </c>
      <c r="B23" s="42" t="s">
        <v>81</v>
      </c>
      <c r="C23" s="43">
        <v>1061.3399999999999</v>
      </c>
      <c r="D23" s="43">
        <v>1071.8499999999999</v>
      </c>
      <c r="E23" s="43">
        <v>1082.46</v>
      </c>
      <c r="F23" s="43">
        <v>1093.18</v>
      </c>
      <c r="G23" s="43">
        <v>0</v>
      </c>
      <c r="H23" s="43">
        <v>0</v>
      </c>
      <c r="I23" s="43">
        <v>0</v>
      </c>
      <c r="J23" s="43">
        <v>0</v>
      </c>
      <c r="K23" s="121" t="str">
        <f t="shared" si="0"/>
        <v>ok</v>
      </c>
      <c r="L23" s="45">
        <f t="shared" si="1"/>
        <v>9.9025759888442828E-3</v>
      </c>
      <c r="M23" s="45">
        <f t="shared" si="2"/>
        <v>9.8987731492280896E-3</v>
      </c>
      <c r="N23" s="45">
        <f t="shared" si="3"/>
        <v>9.9033682537923128E-3</v>
      </c>
      <c r="O23" s="45">
        <f t="shared" si="5"/>
        <v>9.9015724639548944E-3</v>
      </c>
      <c r="P23" s="54" t="s">
        <v>22</v>
      </c>
      <c r="Q23" s="54" t="s">
        <v>22</v>
      </c>
      <c r="R23" s="54" t="s">
        <v>22</v>
      </c>
      <c r="S23" s="54" t="s">
        <v>22</v>
      </c>
      <c r="T23" s="58"/>
    </row>
    <row r="24" spans="1:20" x14ac:dyDescent="0.2">
      <c r="A24" s="41">
        <v>17</v>
      </c>
      <c r="B24" s="42" t="s">
        <v>30</v>
      </c>
      <c r="C24" s="43">
        <v>18618.73</v>
      </c>
      <c r="D24" s="43">
        <v>18727.61</v>
      </c>
      <c r="E24" s="43">
        <v>18848.61</v>
      </c>
      <c r="F24" s="43">
        <v>18961.729999999996</v>
      </c>
      <c r="G24" s="43">
        <v>8044.56</v>
      </c>
      <c r="H24" s="43">
        <v>8204.77</v>
      </c>
      <c r="I24" s="43">
        <v>8187.6</v>
      </c>
      <c r="J24" s="43">
        <v>8219.07</v>
      </c>
      <c r="K24" s="121" t="str">
        <f t="shared" si="0"/>
        <v>ok</v>
      </c>
      <c r="L24" s="45">
        <f t="shared" si="1"/>
        <v>5.8478746939238614E-3</v>
      </c>
      <c r="M24" s="45">
        <f t="shared" si="2"/>
        <v>6.4610486869386965E-3</v>
      </c>
      <c r="N24" s="45">
        <f t="shared" si="3"/>
        <v>6.0015035591481462E-3</v>
      </c>
      <c r="O24" s="45">
        <f t="shared" si="5"/>
        <v>6.1034756466702353E-3</v>
      </c>
      <c r="P24" s="54">
        <f t="shared" ref="P24:R26" si="7">(H24-G24)/G24</f>
        <v>1.9915321658362923E-2</v>
      </c>
      <c r="Q24" s="54">
        <f t="shared" si="7"/>
        <v>-2.0926851087842892E-3</v>
      </c>
      <c r="R24" s="54">
        <f t="shared" si="7"/>
        <v>3.8436171771947022E-3</v>
      </c>
      <c r="S24" s="54">
        <f t="shared" si="6"/>
        <v>7.2220845755911131E-3</v>
      </c>
      <c r="T24" s="58"/>
    </row>
    <row r="25" spans="1:20" x14ac:dyDescent="0.2">
      <c r="A25" s="41">
        <v>18</v>
      </c>
      <c r="B25" s="61" t="s">
        <v>31</v>
      </c>
      <c r="C25" s="43">
        <v>419209.66</v>
      </c>
      <c r="D25" s="43">
        <v>428040.95</v>
      </c>
      <c r="E25" s="43">
        <v>442058.4</v>
      </c>
      <c r="F25" s="43">
        <v>461113.83</v>
      </c>
      <c r="G25" s="43">
        <v>176181.26</v>
      </c>
      <c r="H25" s="43">
        <v>201446.91</v>
      </c>
      <c r="I25" s="43">
        <v>272067.59999999998</v>
      </c>
      <c r="J25" s="43">
        <v>313708.34000000003</v>
      </c>
      <c r="K25" s="121" t="str">
        <f t="shared" si="0"/>
        <v>ok</v>
      </c>
      <c r="L25" s="45">
        <f t="shared" si="1"/>
        <v>2.1066523133078656E-2</v>
      </c>
      <c r="M25" s="45">
        <f t="shared" si="2"/>
        <v>3.2747918160633958E-2</v>
      </c>
      <c r="N25" s="45">
        <f t="shared" si="3"/>
        <v>4.3106137107676253E-2</v>
      </c>
      <c r="O25" s="45">
        <f t="shared" si="5"/>
        <v>3.2306859467129627E-2</v>
      </c>
      <c r="P25" s="54">
        <f t="shared" si="7"/>
        <v>0.14340713649113415</v>
      </c>
      <c r="Q25" s="54">
        <f t="shared" si="7"/>
        <v>0.35056725367492592</v>
      </c>
      <c r="R25" s="54">
        <f t="shared" si="7"/>
        <v>0.15305291773074065</v>
      </c>
      <c r="S25" s="54">
        <f t="shared" si="6"/>
        <v>0.21567576929893359</v>
      </c>
      <c r="T25" s="58"/>
    </row>
    <row r="26" spans="1:20" x14ac:dyDescent="0.2">
      <c r="A26" s="41">
        <v>19</v>
      </c>
      <c r="B26" s="42" t="s">
        <v>82</v>
      </c>
      <c r="C26" s="43">
        <v>2023.01</v>
      </c>
      <c r="D26" s="43">
        <v>2025.43</v>
      </c>
      <c r="E26" s="43">
        <v>2027.86</v>
      </c>
      <c r="F26" s="43">
        <v>2030.3</v>
      </c>
      <c r="G26" s="43">
        <v>2023.01</v>
      </c>
      <c r="H26" s="43">
        <v>2025.43</v>
      </c>
      <c r="I26" s="43">
        <v>2027.86</v>
      </c>
      <c r="J26" s="43">
        <v>2030.3</v>
      </c>
      <c r="K26" s="121" t="str">
        <f t="shared" si="0"/>
        <v>ok</v>
      </c>
      <c r="L26" s="45">
        <f t="shared" si="1"/>
        <v>1.19623728997883E-3</v>
      </c>
      <c r="M26" s="45">
        <f t="shared" si="2"/>
        <v>1.1997452392824418E-3</v>
      </c>
      <c r="N26" s="45">
        <f t="shared" si="3"/>
        <v>1.2032388823686323E-3</v>
      </c>
      <c r="O26" s="45">
        <f t="shared" si="5"/>
        <v>1.1997404705433013E-3</v>
      </c>
      <c r="P26" s="54">
        <f t="shared" si="7"/>
        <v>1.19623728997883E-3</v>
      </c>
      <c r="Q26" s="54">
        <f t="shared" si="7"/>
        <v>1.1997452392824418E-3</v>
      </c>
      <c r="R26" s="54">
        <f t="shared" si="7"/>
        <v>1.2032388823686323E-3</v>
      </c>
      <c r="S26" s="54">
        <f t="shared" si="6"/>
        <v>1.1997404705433013E-3</v>
      </c>
      <c r="T26" s="58"/>
    </row>
    <row r="27" spans="1:20" x14ac:dyDescent="0.2">
      <c r="A27" s="41">
        <v>20</v>
      </c>
      <c r="B27" s="42" t="s">
        <v>32</v>
      </c>
      <c r="C27" s="43">
        <v>2777.2</v>
      </c>
      <c r="D27" s="43">
        <v>2799.42</v>
      </c>
      <c r="E27" s="43">
        <v>2821.81</v>
      </c>
      <c r="F27" s="43">
        <v>2844.39</v>
      </c>
      <c r="G27" s="43">
        <v>0</v>
      </c>
      <c r="H27" s="43">
        <v>0</v>
      </c>
      <c r="I27" s="43">
        <v>0</v>
      </c>
      <c r="J27" s="43">
        <v>0</v>
      </c>
      <c r="K27" s="121" t="str">
        <f t="shared" si="0"/>
        <v>ok</v>
      </c>
      <c r="L27" s="45">
        <f t="shared" si="1"/>
        <v>8.0008641797494808E-3</v>
      </c>
      <c r="M27" s="45">
        <f t="shared" si="2"/>
        <v>7.9980853176729004E-3</v>
      </c>
      <c r="N27" s="45">
        <f t="shared" si="3"/>
        <v>8.0019561912389302E-3</v>
      </c>
      <c r="O27" s="45">
        <f t="shared" si="5"/>
        <v>8.0003018962204377E-3</v>
      </c>
      <c r="P27" s="54" t="s">
        <v>22</v>
      </c>
      <c r="Q27" s="54" t="s">
        <v>22</v>
      </c>
      <c r="R27" s="54" t="s">
        <v>22</v>
      </c>
      <c r="S27" s="54" t="s">
        <v>22</v>
      </c>
      <c r="T27" s="58"/>
    </row>
    <row r="28" spans="1:20" x14ac:dyDescent="0.2">
      <c r="A28" s="41">
        <v>21</v>
      </c>
      <c r="B28" s="42" t="s">
        <v>83</v>
      </c>
      <c r="C28" s="43">
        <v>3292</v>
      </c>
      <c r="D28" s="43">
        <v>3292</v>
      </c>
      <c r="E28" s="43">
        <v>3292</v>
      </c>
      <c r="F28" s="43">
        <v>3292</v>
      </c>
      <c r="G28" s="43">
        <v>0</v>
      </c>
      <c r="H28" s="43">
        <v>0</v>
      </c>
      <c r="I28" s="43">
        <v>0</v>
      </c>
      <c r="J28" s="43">
        <v>0</v>
      </c>
      <c r="K28" s="121" t="str">
        <f t="shared" si="0"/>
        <v>ok</v>
      </c>
      <c r="L28" s="45">
        <f t="shared" si="1"/>
        <v>0</v>
      </c>
      <c r="M28" s="45">
        <f t="shared" si="2"/>
        <v>0</v>
      </c>
      <c r="N28" s="45">
        <f t="shared" si="3"/>
        <v>0</v>
      </c>
      <c r="O28" s="45">
        <f t="shared" si="5"/>
        <v>0</v>
      </c>
      <c r="P28" s="54" t="s">
        <v>22</v>
      </c>
      <c r="Q28" s="54" t="s">
        <v>22</v>
      </c>
      <c r="R28" s="54" t="s">
        <v>22</v>
      </c>
      <c r="S28" s="54" t="s">
        <v>22</v>
      </c>
      <c r="T28" s="58"/>
    </row>
    <row r="29" spans="1:20" x14ac:dyDescent="0.2">
      <c r="A29" s="41">
        <v>22</v>
      </c>
      <c r="B29" s="42" t="s">
        <v>84</v>
      </c>
      <c r="C29" s="43">
        <v>19198.669999999998</v>
      </c>
      <c r="D29" s="43">
        <v>19342.66</v>
      </c>
      <c r="E29" s="43">
        <v>19487.73</v>
      </c>
      <c r="F29" s="43">
        <v>19633.89</v>
      </c>
      <c r="G29" s="43">
        <v>0</v>
      </c>
      <c r="H29" s="43">
        <v>0</v>
      </c>
      <c r="I29" s="43">
        <v>0</v>
      </c>
      <c r="J29" s="43">
        <v>0</v>
      </c>
      <c r="K29" s="121" t="str">
        <f t="shared" si="0"/>
        <v>ok</v>
      </c>
      <c r="L29" s="45">
        <f t="shared" si="1"/>
        <v>7.4999986978265482E-3</v>
      </c>
      <c r="M29" s="45">
        <f t="shared" si="2"/>
        <v>7.5000025849598613E-3</v>
      </c>
      <c r="N29" s="45">
        <f t="shared" si="3"/>
        <v>7.5001039115381758E-3</v>
      </c>
      <c r="O29" s="45">
        <f t="shared" si="5"/>
        <v>7.5000350647748612E-3</v>
      </c>
      <c r="P29" s="54" t="s">
        <v>22</v>
      </c>
      <c r="Q29" s="54" t="s">
        <v>22</v>
      </c>
      <c r="R29" s="54" t="s">
        <v>22</v>
      </c>
      <c r="S29" s="54" t="s">
        <v>22</v>
      </c>
      <c r="T29" s="58"/>
    </row>
    <row r="30" spans="1:20" x14ac:dyDescent="0.2">
      <c r="A30" s="41">
        <v>23</v>
      </c>
      <c r="B30" s="42" t="s">
        <v>33</v>
      </c>
      <c r="C30" s="43">
        <v>6490.84</v>
      </c>
      <c r="D30" s="43">
        <v>6597.29</v>
      </c>
      <c r="E30" s="43">
        <v>6705.49</v>
      </c>
      <c r="F30" s="43">
        <v>6815.46</v>
      </c>
      <c r="G30" s="43">
        <v>0</v>
      </c>
      <c r="H30" s="43">
        <v>3.01</v>
      </c>
      <c r="I30" s="43">
        <v>3.01</v>
      </c>
      <c r="J30" s="43">
        <v>0</v>
      </c>
      <c r="K30" s="121" t="str">
        <f t="shared" si="0"/>
        <v>ok</v>
      </c>
      <c r="L30" s="45">
        <f t="shared" si="1"/>
        <v>1.6400034510171229E-2</v>
      </c>
      <c r="M30" s="45">
        <f t="shared" si="2"/>
        <v>1.6400673609921621E-2</v>
      </c>
      <c r="N30" s="45">
        <f t="shared" si="3"/>
        <v>1.6399994631264868E-2</v>
      </c>
      <c r="O30" s="45">
        <f t="shared" si="5"/>
        <v>1.6400234250452572E-2</v>
      </c>
      <c r="P30" s="54" t="s">
        <v>22</v>
      </c>
      <c r="Q30" s="54" t="s">
        <v>22</v>
      </c>
      <c r="R30" s="54" t="s">
        <v>22</v>
      </c>
      <c r="S30" s="54" t="s">
        <v>22</v>
      </c>
      <c r="T30" s="58"/>
    </row>
    <row r="31" spans="1:20" x14ac:dyDescent="0.2">
      <c r="A31" s="41">
        <v>24</v>
      </c>
      <c r="B31" s="42" t="s">
        <v>85</v>
      </c>
      <c r="C31" s="43">
        <v>5451.12</v>
      </c>
      <c r="D31" s="43">
        <v>5465.83</v>
      </c>
      <c r="E31" s="43">
        <v>5480.59</v>
      </c>
      <c r="F31" s="43">
        <v>5495.39</v>
      </c>
      <c r="G31" s="43">
        <v>3915.24</v>
      </c>
      <c r="H31" s="43">
        <v>3970.51</v>
      </c>
      <c r="I31" s="43">
        <v>3964.69</v>
      </c>
      <c r="J31" s="43">
        <v>3979.23</v>
      </c>
      <c r="K31" s="121" t="str">
        <f t="shared" si="0"/>
        <v>ok</v>
      </c>
      <c r="L31" s="45">
        <f t="shared" si="1"/>
        <v>2.6985280089229435E-3</v>
      </c>
      <c r="M31" s="45">
        <f t="shared" si="2"/>
        <v>2.7004132949616467E-3</v>
      </c>
      <c r="N31" s="45">
        <f t="shared" si="3"/>
        <v>2.7004391862920198E-3</v>
      </c>
      <c r="O31" s="45">
        <f t="shared" si="5"/>
        <v>2.6997934967255368E-3</v>
      </c>
      <c r="P31" s="54">
        <f>(H31-G31)/G31</f>
        <v>1.4116631419785362E-2</v>
      </c>
      <c r="Q31" s="54">
        <f>(I31-H31)/H31</f>
        <v>-1.4658066595979265E-3</v>
      </c>
      <c r="R31" s="54">
        <f>(J31-I31)/I31</f>
        <v>3.6673737417048909E-3</v>
      </c>
      <c r="S31" s="54">
        <f t="shared" si="6"/>
        <v>5.4393995006307748E-3</v>
      </c>
      <c r="T31" s="58"/>
    </row>
    <row r="32" spans="1:20" x14ac:dyDescent="0.2">
      <c r="A32" s="41">
        <v>25</v>
      </c>
      <c r="B32" s="42" t="s">
        <v>86</v>
      </c>
      <c r="C32" s="43">
        <v>1731</v>
      </c>
      <c r="D32" s="43">
        <v>1731</v>
      </c>
      <c r="E32" s="43">
        <v>1731</v>
      </c>
      <c r="F32" s="43">
        <v>1731</v>
      </c>
      <c r="G32" s="43">
        <v>0</v>
      </c>
      <c r="H32" s="43">
        <v>0</v>
      </c>
      <c r="I32" s="43">
        <v>0</v>
      </c>
      <c r="J32" s="43">
        <v>0</v>
      </c>
      <c r="K32" s="121" t="str">
        <f t="shared" si="0"/>
        <v>ok</v>
      </c>
      <c r="L32" s="45">
        <f t="shared" si="1"/>
        <v>0</v>
      </c>
      <c r="M32" s="45">
        <f t="shared" si="2"/>
        <v>0</v>
      </c>
      <c r="N32" s="45">
        <f t="shared" si="3"/>
        <v>0</v>
      </c>
      <c r="O32" s="45">
        <f t="shared" si="5"/>
        <v>0</v>
      </c>
      <c r="P32" s="54" t="s">
        <v>22</v>
      </c>
      <c r="Q32" s="54" t="s">
        <v>22</v>
      </c>
      <c r="R32" s="54" t="s">
        <v>22</v>
      </c>
      <c r="S32" s="54" t="s">
        <v>22</v>
      </c>
      <c r="T32" s="58"/>
    </row>
    <row r="33" spans="1:20" x14ac:dyDescent="0.2">
      <c r="A33" s="41">
        <v>26</v>
      </c>
      <c r="B33" s="42" t="s">
        <v>87</v>
      </c>
      <c r="C33" s="43">
        <v>7592.3</v>
      </c>
      <c r="D33" s="43">
        <v>7756.29</v>
      </c>
      <c r="E33" s="43">
        <v>7923.83</v>
      </c>
      <c r="F33" s="43">
        <v>8094.98</v>
      </c>
      <c r="G33" s="43">
        <v>3659.84</v>
      </c>
      <c r="H33" s="43">
        <v>3951.31</v>
      </c>
      <c r="I33" s="43">
        <v>4155.63</v>
      </c>
      <c r="J33" s="43">
        <v>4278.83</v>
      </c>
      <c r="K33" s="121" t="str">
        <f t="shared" si="0"/>
        <v>ok</v>
      </c>
      <c r="L33" s="45">
        <f t="shared" si="1"/>
        <v>2.1599515298394396E-2</v>
      </c>
      <c r="M33" s="45">
        <f t="shared" si="2"/>
        <v>2.1600533244631126E-2</v>
      </c>
      <c r="N33" s="45">
        <f t="shared" si="3"/>
        <v>2.1599403318849551E-2</v>
      </c>
      <c r="O33" s="45">
        <f t="shared" si="5"/>
        <v>2.1599817287291687E-2</v>
      </c>
      <c r="P33" s="54">
        <f>(H33-G33)/G33</f>
        <v>7.9640093556002392E-2</v>
      </c>
      <c r="Q33" s="54">
        <f>(I33-H33)/H33</f>
        <v>5.1709433074094459E-2</v>
      </c>
      <c r="R33" s="54">
        <f>(J33-I33)/I33</f>
        <v>2.9646527722631662E-2</v>
      </c>
      <c r="S33" s="54">
        <f t="shared" si="6"/>
        <v>5.3665351450909504E-2</v>
      </c>
      <c r="T33" s="58"/>
    </row>
    <row r="34" spans="1:20" x14ac:dyDescent="0.2">
      <c r="A34" s="41">
        <v>27</v>
      </c>
      <c r="B34" s="42" t="s">
        <v>88</v>
      </c>
      <c r="C34" s="43">
        <v>2624</v>
      </c>
      <c r="D34" s="43">
        <v>2624</v>
      </c>
      <c r="E34" s="43">
        <v>2624</v>
      </c>
      <c r="F34" s="43">
        <v>2624</v>
      </c>
      <c r="G34" s="43">
        <v>0</v>
      </c>
      <c r="H34" s="43">
        <v>0</v>
      </c>
      <c r="I34" s="43">
        <v>0</v>
      </c>
      <c r="J34" s="43">
        <v>0</v>
      </c>
      <c r="K34" s="121" t="str">
        <f t="shared" si="0"/>
        <v>ok</v>
      </c>
      <c r="L34" s="45">
        <f t="shared" si="1"/>
        <v>0</v>
      </c>
      <c r="M34" s="45">
        <f t="shared" si="2"/>
        <v>0</v>
      </c>
      <c r="N34" s="45">
        <f t="shared" si="3"/>
        <v>0</v>
      </c>
      <c r="O34" s="45">
        <f t="shared" si="5"/>
        <v>0</v>
      </c>
      <c r="P34" s="54" t="s">
        <v>22</v>
      </c>
      <c r="Q34" s="54" t="s">
        <v>22</v>
      </c>
      <c r="R34" s="54" t="s">
        <v>22</v>
      </c>
      <c r="S34" s="54" t="s">
        <v>22</v>
      </c>
      <c r="T34" s="58"/>
    </row>
    <row r="35" spans="1:20" x14ac:dyDescent="0.2">
      <c r="A35" s="41">
        <v>28</v>
      </c>
      <c r="B35" s="42" t="s">
        <v>89</v>
      </c>
      <c r="C35" s="43">
        <v>1883.65</v>
      </c>
      <c r="D35" s="43">
        <v>1889.18</v>
      </c>
      <c r="E35" s="43">
        <v>1891.94</v>
      </c>
      <c r="F35" s="43">
        <v>1894.71</v>
      </c>
      <c r="G35" s="43">
        <v>2.76</v>
      </c>
      <c r="H35" s="43">
        <v>2.76</v>
      </c>
      <c r="I35" s="43">
        <v>0</v>
      </c>
      <c r="J35" s="43">
        <v>0</v>
      </c>
      <c r="K35" s="121" t="str">
        <f t="shared" si="0"/>
        <v>ok</v>
      </c>
      <c r="L35" s="45">
        <f t="shared" si="1"/>
        <v>2.9357895575080149E-3</v>
      </c>
      <c r="M35" s="45">
        <f t="shared" si="2"/>
        <v>1.4609513122095252E-3</v>
      </c>
      <c r="N35" s="45">
        <f t="shared" si="3"/>
        <v>1.4641056270283317E-3</v>
      </c>
      <c r="O35" s="45">
        <f t="shared" si="5"/>
        <v>1.9536154989152903E-3</v>
      </c>
      <c r="P35" s="54" t="s">
        <v>22</v>
      </c>
      <c r="Q35" s="54" t="s">
        <v>22</v>
      </c>
      <c r="R35" s="54" t="s">
        <v>22</v>
      </c>
      <c r="S35" s="54" t="s">
        <v>22</v>
      </c>
      <c r="T35" s="58"/>
    </row>
    <row r="36" spans="1:20" x14ac:dyDescent="0.2">
      <c r="A36" s="41">
        <v>29</v>
      </c>
      <c r="B36" s="42" t="s">
        <v>90</v>
      </c>
      <c r="C36" s="43">
        <v>1392.36</v>
      </c>
      <c r="D36" s="43">
        <v>1427.45</v>
      </c>
      <c r="E36" s="43">
        <v>1463.42</v>
      </c>
      <c r="F36" s="43">
        <v>1500.3</v>
      </c>
      <c r="G36" s="43">
        <v>0</v>
      </c>
      <c r="H36" s="43">
        <v>0</v>
      </c>
      <c r="I36" s="43">
        <v>0</v>
      </c>
      <c r="J36" s="43">
        <v>0</v>
      </c>
      <c r="K36" s="121" t="str">
        <f t="shared" si="0"/>
        <v>ok</v>
      </c>
      <c r="L36" s="45">
        <f t="shared" si="1"/>
        <v>2.5201815622396612E-2</v>
      </c>
      <c r="M36" s="45">
        <f t="shared" si="2"/>
        <v>2.5198781043118866E-2</v>
      </c>
      <c r="N36" s="45">
        <f t="shared" si="3"/>
        <v>2.5201240928783179E-2</v>
      </c>
      <c r="O36" s="45">
        <f t="shared" si="5"/>
        <v>2.5200612531432885E-2</v>
      </c>
      <c r="P36" s="54" t="s">
        <v>22</v>
      </c>
      <c r="Q36" s="54" t="s">
        <v>22</v>
      </c>
      <c r="R36" s="54" t="s">
        <v>22</v>
      </c>
      <c r="S36" s="54" t="s">
        <v>22</v>
      </c>
      <c r="T36" s="58"/>
    </row>
    <row r="37" spans="1:20" x14ac:dyDescent="0.2">
      <c r="A37" s="41">
        <v>30</v>
      </c>
      <c r="B37" s="42" t="s">
        <v>34</v>
      </c>
      <c r="C37" s="43">
        <v>7554.54</v>
      </c>
      <c r="D37" s="43">
        <v>7701.85</v>
      </c>
      <c r="E37" s="43">
        <v>7852.04</v>
      </c>
      <c r="F37" s="43">
        <v>8005.1500000000005</v>
      </c>
      <c r="G37" s="43">
        <v>0</v>
      </c>
      <c r="H37" s="43">
        <v>3.44</v>
      </c>
      <c r="I37" s="43">
        <v>3.44</v>
      </c>
      <c r="J37" s="43">
        <v>3.44</v>
      </c>
      <c r="K37" s="121" t="str">
        <f t="shared" si="0"/>
        <v>ok</v>
      </c>
      <c r="L37" s="45">
        <f t="shared" si="1"/>
        <v>1.9499532731311293E-2</v>
      </c>
      <c r="M37" s="45">
        <f t="shared" si="2"/>
        <v>1.9500509617819042E-2</v>
      </c>
      <c r="N37" s="45">
        <f t="shared" si="3"/>
        <v>1.9499391241002414E-2</v>
      </c>
      <c r="O37" s="45">
        <f t="shared" si="5"/>
        <v>1.9499811196710917E-2</v>
      </c>
      <c r="P37" s="54" t="s">
        <v>22</v>
      </c>
      <c r="Q37" s="54" t="s">
        <v>22</v>
      </c>
      <c r="R37" s="54" t="s">
        <v>22</v>
      </c>
      <c r="S37" s="54" t="s">
        <v>22</v>
      </c>
      <c r="T37" s="58"/>
    </row>
    <row r="38" spans="1:20" x14ac:dyDescent="0.2">
      <c r="A38" s="41">
        <v>31</v>
      </c>
      <c r="B38" s="42" t="s">
        <v>91</v>
      </c>
      <c r="C38" s="43">
        <v>20709.589999999997</v>
      </c>
      <c r="D38" s="43">
        <v>21035.279999999999</v>
      </c>
      <c r="E38" s="43">
        <v>21356.949999999997</v>
      </c>
      <c r="F38" s="43">
        <v>21683.599999999999</v>
      </c>
      <c r="G38" s="43">
        <v>13197.51</v>
      </c>
      <c r="H38" s="43">
        <v>14143.79</v>
      </c>
      <c r="I38" s="43">
        <v>14879.46</v>
      </c>
      <c r="J38" s="43">
        <v>15042.61</v>
      </c>
      <c r="K38" s="121" t="str">
        <f t="shared" si="0"/>
        <v>ok</v>
      </c>
      <c r="L38" s="45">
        <f t="shared" si="1"/>
        <v>1.572653055903098E-2</v>
      </c>
      <c r="M38" s="45">
        <f t="shared" si="2"/>
        <v>1.5291928607558267E-2</v>
      </c>
      <c r="N38" s="45">
        <f t="shared" si="3"/>
        <v>1.5294786942892196E-2</v>
      </c>
      <c r="O38" s="45">
        <f t="shared" si="5"/>
        <v>1.5437748703160481E-2</v>
      </c>
      <c r="P38" s="54">
        <f>(H38-G38)/G38</f>
        <v>7.1701404280049841E-2</v>
      </c>
      <c r="Q38" s="54">
        <f>(I38-H38)/H38</f>
        <v>5.2013639908397837E-2</v>
      </c>
      <c r="R38" s="54">
        <f>(J38-I38)/I38</f>
        <v>1.0964779635820215E-2</v>
      </c>
      <c r="S38" s="54">
        <f t="shared" si="6"/>
        <v>4.4893274608089291E-2</v>
      </c>
      <c r="T38" s="58"/>
    </row>
    <row r="39" spans="1:20" x14ac:dyDescent="0.2">
      <c r="A39" s="41">
        <v>32</v>
      </c>
      <c r="B39" s="42" t="s">
        <v>92</v>
      </c>
      <c r="C39" s="43">
        <v>6714.6</v>
      </c>
      <c r="D39" s="43">
        <v>6740.11</v>
      </c>
      <c r="E39" s="43">
        <v>6765.73</v>
      </c>
      <c r="F39" s="43">
        <v>6791.44</v>
      </c>
      <c r="G39" s="43">
        <v>0</v>
      </c>
      <c r="H39" s="43">
        <v>0</v>
      </c>
      <c r="I39" s="43">
        <v>0</v>
      </c>
      <c r="J39" s="43">
        <v>0</v>
      </c>
      <c r="K39" s="121" t="str">
        <f t="shared" si="0"/>
        <v>ok</v>
      </c>
      <c r="L39" s="45">
        <f t="shared" si="1"/>
        <v>3.799183867989055E-3</v>
      </c>
      <c r="M39" s="45">
        <f t="shared" si="2"/>
        <v>3.801124907456984E-3</v>
      </c>
      <c r="N39" s="45">
        <f t="shared" si="3"/>
        <v>3.8000334036386372E-3</v>
      </c>
      <c r="O39" s="45">
        <f t="shared" si="5"/>
        <v>3.8001140596948921E-3</v>
      </c>
      <c r="P39" s="54" t="s">
        <v>22</v>
      </c>
      <c r="Q39" s="54" t="s">
        <v>22</v>
      </c>
      <c r="R39" s="54" t="s">
        <v>22</v>
      </c>
      <c r="S39" s="54" t="s">
        <v>22</v>
      </c>
      <c r="T39" s="58"/>
    </row>
    <row r="40" spans="1:20" x14ac:dyDescent="0.2">
      <c r="A40" s="41">
        <v>33</v>
      </c>
      <c r="B40" s="42" t="s">
        <v>93</v>
      </c>
      <c r="C40" s="43">
        <v>21599.98</v>
      </c>
      <c r="D40" s="43">
        <v>21491.56</v>
      </c>
      <c r="E40" s="43">
        <v>21942.14</v>
      </c>
      <c r="F40" s="43">
        <v>22371.55</v>
      </c>
      <c r="G40" s="43">
        <v>21599.98</v>
      </c>
      <c r="H40" s="43">
        <v>21934.78</v>
      </c>
      <c r="I40" s="43">
        <v>22274.77</v>
      </c>
      <c r="J40" s="43">
        <v>22620.03</v>
      </c>
      <c r="K40" s="121" t="str">
        <f t="shared" si="0"/>
        <v>esgoto maior</v>
      </c>
      <c r="L40" s="45">
        <f t="shared" si="1"/>
        <v>-5.0194490920824116E-3</v>
      </c>
      <c r="M40" s="45">
        <f t="shared" si="2"/>
        <v>2.0965439456232964E-2</v>
      </c>
      <c r="N40" s="45">
        <f t="shared" si="3"/>
        <v>1.9570105741737127E-2</v>
      </c>
      <c r="O40" s="45">
        <f t="shared" si="5"/>
        <v>1.1838698701962559E-2</v>
      </c>
      <c r="P40" s="54">
        <f>(H40-G40)/G40</f>
        <v>1.5500014351865108E-2</v>
      </c>
      <c r="Q40" s="54">
        <f>(I40-H40)/H40</f>
        <v>1.5500041486625425E-2</v>
      </c>
      <c r="R40" s="54">
        <f>(J40-I40)/I40</f>
        <v>1.550004781194142E-2</v>
      </c>
      <c r="S40" s="54">
        <f t="shared" si="6"/>
        <v>1.5500034550143984E-2</v>
      </c>
      <c r="T40" s="58"/>
    </row>
    <row r="41" spans="1:20" x14ac:dyDescent="0.2">
      <c r="A41" s="41">
        <v>34</v>
      </c>
      <c r="B41" s="42" t="s">
        <v>94</v>
      </c>
      <c r="C41" s="43">
        <v>8503.18</v>
      </c>
      <c r="D41" s="43">
        <v>8671.5400000000009</v>
      </c>
      <c r="E41" s="43">
        <v>8843.24</v>
      </c>
      <c r="F41" s="43">
        <v>9018.33</v>
      </c>
      <c r="G41" s="43">
        <v>0</v>
      </c>
      <c r="H41" s="43">
        <v>0</v>
      </c>
      <c r="I41" s="43">
        <v>0</v>
      </c>
      <c r="J41" s="43">
        <v>0</v>
      </c>
      <c r="K41" s="121" t="str">
        <f t="shared" si="0"/>
        <v>ok</v>
      </c>
      <c r="L41" s="45">
        <f t="shared" si="1"/>
        <v>1.9799651424525951E-2</v>
      </c>
      <c r="M41" s="45">
        <f t="shared" si="2"/>
        <v>1.9800404541753702E-2</v>
      </c>
      <c r="N41" s="45">
        <f t="shared" si="3"/>
        <v>1.9799304327373243E-2</v>
      </c>
      <c r="O41" s="45">
        <f t="shared" si="5"/>
        <v>1.9799786764550964E-2</v>
      </c>
      <c r="P41" s="54" t="s">
        <v>22</v>
      </c>
      <c r="Q41" s="54" t="s">
        <v>22</v>
      </c>
      <c r="R41" s="54" t="s">
        <v>22</v>
      </c>
      <c r="S41" s="54" t="s">
        <v>22</v>
      </c>
      <c r="T41" s="58"/>
    </row>
    <row r="42" spans="1:20" x14ac:dyDescent="0.2">
      <c r="A42" s="41">
        <v>35</v>
      </c>
      <c r="B42" s="42" t="s">
        <v>95</v>
      </c>
      <c r="C42" s="43">
        <v>1550.6</v>
      </c>
      <c r="D42" s="43">
        <v>1578.83</v>
      </c>
      <c r="E42" s="43">
        <v>1607.56</v>
      </c>
      <c r="F42" s="43">
        <v>1636.82</v>
      </c>
      <c r="G42" s="43">
        <v>0</v>
      </c>
      <c r="H42" s="43">
        <v>0</v>
      </c>
      <c r="I42" s="43">
        <v>0</v>
      </c>
      <c r="J42" s="43">
        <v>0</v>
      </c>
      <c r="K42" s="121" t="str">
        <f t="shared" si="0"/>
        <v>ok</v>
      </c>
      <c r="L42" s="45">
        <f t="shared" si="1"/>
        <v>1.8205855797755719E-2</v>
      </c>
      <c r="M42" s="45">
        <f t="shared" si="2"/>
        <v>1.8197019311768856E-2</v>
      </c>
      <c r="N42" s="45">
        <f t="shared" si="3"/>
        <v>1.8201497922317046E-2</v>
      </c>
      <c r="O42" s="45">
        <f t="shared" si="5"/>
        <v>1.8201457677280538E-2</v>
      </c>
      <c r="P42" s="54" t="s">
        <v>22</v>
      </c>
      <c r="Q42" s="54" t="s">
        <v>22</v>
      </c>
      <c r="R42" s="54" t="s">
        <v>22</v>
      </c>
      <c r="S42" s="54" t="s">
        <v>22</v>
      </c>
      <c r="T42" s="58"/>
    </row>
    <row r="43" spans="1:20" x14ac:dyDescent="0.2">
      <c r="A43" s="41">
        <v>36</v>
      </c>
      <c r="B43" s="42" t="s">
        <v>96</v>
      </c>
      <c r="C43" s="43">
        <v>2261.52</v>
      </c>
      <c r="D43" s="43">
        <v>2302.56</v>
      </c>
      <c r="E43" s="43">
        <v>2337.86</v>
      </c>
      <c r="F43" s="43">
        <v>2367.41</v>
      </c>
      <c r="G43" s="43">
        <v>0</v>
      </c>
      <c r="H43" s="43">
        <v>0</v>
      </c>
      <c r="I43" s="43">
        <v>0</v>
      </c>
      <c r="J43" s="43">
        <v>2.96</v>
      </c>
      <c r="K43" s="121" t="str">
        <f t="shared" si="0"/>
        <v>ok</v>
      </c>
      <c r="L43" s="45">
        <f t="shared" si="1"/>
        <v>1.8147086914995208E-2</v>
      </c>
      <c r="M43" s="45">
        <f t="shared" si="2"/>
        <v>1.5330762281981873E-2</v>
      </c>
      <c r="N43" s="45">
        <f t="shared" si="3"/>
        <v>1.2639764571017823E-2</v>
      </c>
      <c r="O43" s="45">
        <f t="shared" si="5"/>
        <v>1.5372537922664966E-2</v>
      </c>
      <c r="P43" s="54" t="s">
        <v>22</v>
      </c>
      <c r="Q43" s="54" t="s">
        <v>22</v>
      </c>
      <c r="R43" s="54" t="s">
        <v>22</v>
      </c>
      <c r="S43" s="54" t="s">
        <v>22</v>
      </c>
      <c r="T43" s="58"/>
    </row>
    <row r="44" spans="1:20" x14ac:dyDescent="0.2">
      <c r="A44" s="41">
        <v>37</v>
      </c>
      <c r="B44" s="42" t="s">
        <v>97</v>
      </c>
      <c r="C44" s="43">
        <v>4804.58</v>
      </c>
      <c r="D44" s="43">
        <v>4822.84</v>
      </c>
      <c r="E44" s="43">
        <v>4841.17</v>
      </c>
      <c r="F44" s="43">
        <v>4859.5600000000004</v>
      </c>
      <c r="G44" s="43">
        <v>4780.3900000000003</v>
      </c>
      <c r="H44" s="43">
        <v>4822.84</v>
      </c>
      <c r="I44" s="43">
        <v>4841.17</v>
      </c>
      <c r="J44" s="43">
        <v>4859.5600000000004</v>
      </c>
      <c r="K44" s="121" t="str">
        <f t="shared" si="0"/>
        <v>ok</v>
      </c>
      <c r="L44" s="45">
        <f t="shared" si="1"/>
        <v>3.8005403177801635E-3</v>
      </c>
      <c r="M44" s="45">
        <f t="shared" si="2"/>
        <v>3.8006651682411042E-3</v>
      </c>
      <c r="N44" s="45">
        <f t="shared" si="3"/>
        <v>3.7986685036882255E-3</v>
      </c>
      <c r="O44" s="45">
        <f t="shared" si="5"/>
        <v>3.7999579965698311E-3</v>
      </c>
      <c r="P44" s="54">
        <f t="shared" ref="P44:R45" si="8">(H44-G44)/G44</f>
        <v>8.880028616911971E-3</v>
      </c>
      <c r="Q44" s="54">
        <f t="shared" si="8"/>
        <v>3.8006651682411042E-3</v>
      </c>
      <c r="R44" s="54">
        <f t="shared" si="8"/>
        <v>3.7986685036882255E-3</v>
      </c>
      <c r="S44" s="54">
        <f t="shared" si="6"/>
        <v>5.4931207629470994E-3</v>
      </c>
      <c r="T44" s="58"/>
    </row>
    <row r="45" spans="1:20" x14ac:dyDescent="0.2">
      <c r="A45" s="41">
        <v>38</v>
      </c>
      <c r="B45" s="42" t="s">
        <v>98</v>
      </c>
      <c r="C45" s="43">
        <v>8810.58</v>
      </c>
      <c r="D45" s="43">
        <v>8841.43</v>
      </c>
      <c r="E45" s="43">
        <v>8880.5999999999985</v>
      </c>
      <c r="F45" s="43">
        <v>8914.41</v>
      </c>
      <c r="G45" s="43">
        <v>1452.81</v>
      </c>
      <c r="H45" s="43">
        <v>1485.64</v>
      </c>
      <c r="I45" s="43">
        <v>1480.17</v>
      </c>
      <c r="J45" s="43">
        <v>1469.23</v>
      </c>
      <c r="K45" s="121" t="str">
        <f t="shared" si="0"/>
        <v>ok</v>
      </c>
      <c r="L45" s="45">
        <f t="shared" si="1"/>
        <v>3.5014720937782033E-3</v>
      </c>
      <c r="M45" s="45">
        <f t="shared" si="2"/>
        <v>4.4302788123638656E-3</v>
      </c>
      <c r="N45" s="45">
        <f t="shared" si="3"/>
        <v>3.80717519086563E-3</v>
      </c>
      <c r="O45" s="45">
        <f t="shared" si="5"/>
        <v>3.9129753656692327E-3</v>
      </c>
      <c r="P45" s="54">
        <f t="shared" si="8"/>
        <v>2.2597586745686054E-2</v>
      </c>
      <c r="Q45" s="54">
        <f t="shared" si="8"/>
        <v>-3.6819148649740361E-3</v>
      </c>
      <c r="R45" s="54">
        <f t="shared" si="8"/>
        <v>-7.3910429207456269E-3</v>
      </c>
      <c r="S45" s="54">
        <f t="shared" si="6"/>
        <v>3.8415429866554642E-3</v>
      </c>
      <c r="T45" s="58"/>
    </row>
    <row r="46" spans="1:20" x14ac:dyDescent="0.2">
      <c r="A46" s="41">
        <v>39</v>
      </c>
      <c r="B46" s="42" t="s">
        <v>99</v>
      </c>
      <c r="C46" s="43">
        <v>1689.71</v>
      </c>
      <c r="D46" s="43">
        <v>1702.8600000000001</v>
      </c>
      <c r="E46" s="43">
        <v>1702.8600000000001</v>
      </c>
      <c r="F46" s="43">
        <v>1708.12</v>
      </c>
      <c r="G46" s="43">
        <v>0</v>
      </c>
      <c r="H46" s="43">
        <v>0</v>
      </c>
      <c r="I46" s="43">
        <v>0</v>
      </c>
      <c r="J46" s="43">
        <v>0</v>
      </c>
      <c r="K46" s="121" t="str">
        <f t="shared" si="0"/>
        <v>ok</v>
      </c>
      <c r="L46" s="45">
        <f t="shared" si="1"/>
        <v>7.7824005302685609E-3</v>
      </c>
      <c r="M46" s="45">
        <f t="shared" si="2"/>
        <v>0</v>
      </c>
      <c r="N46" s="45">
        <f t="shared" si="3"/>
        <v>3.0889209917431635E-3</v>
      </c>
      <c r="O46" s="45">
        <f t="shared" si="5"/>
        <v>3.6237738406705751E-3</v>
      </c>
      <c r="P46" s="54" t="s">
        <v>22</v>
      </c>
      <c r="Q46" s="54" t="s">
        <v>22</v>
      </c>
      <c r="R46" s="54" t="s">
        <v>22</v>
      </c>
      <c r="S46" s="54" t="s">
        <v>22</v>
      </c>
      <c r="T46" s="58"/>
    </row>
    <row r="47" spans="1:20" x14ac:dyDescent="0.2">
      <c r="A47" s="41">
        <v>40</v>
      </c>
      <c r="B47" s="42" t="s">
        <v>100</v>
      </c>
      <c r="C47" s="43">
        <v>1922</v>
      </c>
      <c r="D47" s="43">
        <v>1922</v>
      </c>
      <c r="E47" s="43">
        <v>1922</v>
      </c>
      <c r="F47" s="43">
        <v>1922</v>
      </c>
      <c r="G47" s="43">
        <v>0</v>
      </c>
      <c r="H47" s="43">
        <v>0</v>
      </c>
      <c r="I47" s="43">
        <v>0</v>
      </c>
      <c r="J47" s="43">
        <v>0</v>
      </c>
      <c r="K47" s="121" t="str">
        <f t="shared" si="0"/>
        <v>ok</v>
      </c>
      <c r="L47" s="45">
        <f t="shared" si="1"/>
        <v>0</v>
      </c>
      <c r="M47" s="45">
        <f t="shared" si="2"/>
        <v>0</v>
      </c>
      <c r="N47" s="45">
        <f t="shared" si="3"/>
        <v>0</v>
      </c>
      <c r="O47" s="45">
        <f t="shared" si="5"/>
        <v>0</v>
      </c>
      <c r="P47" s="54" t="s">
        <v>22</v>
      </c>
      <c r="Q47" s="54" t="s">
        <v>22</v>
      </c>
      <c r="R47" s="54" t="s">
        <v>22</v>
      </c>
      <c r="S47" s="54" t="s">
        <v>22</v>
      </c>
      <c r="T47" s="58"/>
    </row>
    <row r="48" spans="1:20" x14ac:dyDescent="0.2">
      <c r="A48" s="41">
        <v>41</v>
      </c>
      <c r="B48" s="42" t="s">
        <v>101</v>
      </c>
      <c r="C48" s="43">
        <v>5795.8899999999994</v>
      </c>
      <c r="D48" s="43">
        <v>5829.45</v>
      </c>
      <c r="E48" s="43">
        <v>5875.53</v>
      </c>
      <c r="F48" s="43">
        <v>5924.9400000000005</v>
      </c>
      <c r="G48" s="43">
        <v>0</v>
      </c>
      <c r="H48" s="43">
        <v>0</v>
      </c>
      <c r="I48" s="43">
        <v>0</v>
      </c>
      <c r="J48" s="43">
        <v>0</v>
      </c>
      <c r="K48" s="121" t="str">
        <f t="shared" si="0"/>
        <v>ok</v>
      </c>
      <c r="L48" s="45">
        <f t="shared" si="1"/>
        <v>5.7903100300385965E-3</v>
      </c>
      <c r="M48" s="45">
        <f t="shared" si="2"/>
        <v>7.9046908370429339E-3</v>
      </c>
      <c r="N48" s="45">
        <f t="shared" si="3"/>
        <v>8.4094541258406923E-3</v>
      </c>
      <c r="O48" s="45">
        <f t="shared" si="5"/>
        <v>7.3681516643074076E-3</v>
      </c>
      <c r="P48" s="54" t="s">
        <v>22</v>
      </c>
      <c r="Q48" s="54" t="s">
        <v>22</v>
      </c>
      <c r="R48" s="54" t="s">
        <v>22</v>
      </c>
      <c r="S48" s="54" t="s">
        <v>22</v>
      </c>
      <c r="T48" s="58"/>
    </row>
    <row r="49" spans="1:20" x14ac:dyDescent="0.2">
      <c r="A49" s="41">
        <v>42</v>
      </c>
      <c r="B49" s="42" t="s">
        <v>35</v>
      </c>
      <c r="C49" s="43">
        <v>9596.68</v>
      </c>
      <c r="D49" s="43">
        <v>9724.32</v>
      </c>
      <c r="E49" s="43">
        <v>9853.65</v>
      </c>
      <c r="F49" s="43">
        <v>9984.7000000000007</v>
      </c>
      <c r="G49" s="43">
        <v>0</v>
      </c>
      <c r="H49" s="43">
        <v>0</v>
      </c>
      <c r="I49" s="43">
        <v>0</v>
      </c>
      <c r="J49" s="43">
        <v>0</v>
      </c>
      <c r="K49" s="121" t="str">
        <f t="shared" si="0"/>
        <v>ok</v>
      </c>
      <c r="L49" s="45">
        <f t="shared" si="1"/>
        <v>1.3300433066435415E-2</v>
      </c>
      <c r="M49" s="45">
        <f t="shared" si="2"/>
        <v>1.3299644602398927E-2</v>
      </c>
      <c r="N49" s="45">
        <f t="shared" si="3"/>
        <v>1.3299640234836948E-2</v>
      </c>
      <c r="O49" s="45">
        <f t="shared" si="5"/>
        <v>1.329990596789043E-2</v>
      </c>
      <c r="P49" s="54" t="s">
        <v>22</v>
      </c>
      <c r="Q49" s="54" t="s">
        <v>22</v>
      </c>
      <c r="R49" s="54" t="s">
        <v>22</v>
      </c>
      <c r="S49" s="54" t="s">
        <v>22</v>
      </c>
      <c r="T49" s="58"/>
    </row>
    <row r="50" spans="1:20" x14ac:dyDescent="0.2">
      <c r="A50" s="41">
        <v>43</v>
      </c>
      <c r="B50" s="42" t="s">
        <v>102</v>
      </c>
      <c r="C50" s="43">
        <v>5425</v>
      </c>
      <c r="D50" s="43">
        <v>5425</v>
      </c>
      <c r="E50" s="43">
        <v>5425</v>
      </c>
      <c r="F50" s="43">
        <v>5425</v>
      </c>
      <c r="G50" s="43">
        <v>4478.88</v>
      </c>
      <c r="H50" s="43">
        <v>4551.12</v>
      </c>
      <c r="I50" s="43">
        <v>4669.59</v>
      </c>
      <c r="J50" s="43">
        <v>4712.93</v>
      </c>
      <c r="K50" s="121" t="str">
        <f t="shared" si="0"/>
        <v>ok</v>
      </c>
      <c r="L50" s="45">
        <f t="shared" si="1"/>
        <v>0</v>
      </c>
      <c r="M50" s="45">
        <f t="shared" si="2"/>
        <v>0</v>
      </c>
      <c r="N50" s="45">
        <f t="shared" si="3"/>
        <v>0</v>
      </c>
      <c r="O50" s="45">
        <f t="shared" si="5"/>
        <v>0</v>
      </c>
      <c r="P50" s="54">
        <f t="shared" ref="P50:R52" si="9">(H50-G50)/G50</f>
        <v>1.6129032258064467E-2</v>
      </c>
      <c r="Q50" s="54">
        <f t="shared" si="9"/>
        <v>2.6030955017666037E-2</v>
      </c>
      <c r="R50" s="54">
        <f t="shared" si="9"/>
        <v>9.2813287676220269E-3</v>
      </c>
      <c r="S50" s="54">
        <f t="shared" si="6"/>
        <v>1.7147105347784176E-2</v>
      </c>
      <c r="T50" s="58"/>
    </row>
    <row r="51" spans="1:20" x14ac:dyDescent="0.2">
      <c r="A51" s="41">
        <v>44</v>
      </c>
      <c r="B51" s="42" t="s">
        <v>103</v>
      </c>
      <c r="C51" s="43">
        <v>12437.39</v>
      </c>
      <c r="D51" s="43">
        <v>12620.22</v>
      </c>
      <c r="E51" s="43">
        <v>12805.74</v>
      </c>
      <c r="F51" s="43">
        <v>12993.98</v>
      </c>
      <c r="G51" s="43">
        <v>12437.39</v>
      </c>
      <c r="H51" s="43">
        <v>12620.22</v>
      </c>
      <c r="I51" s="43">
        <v>12805.74</v>
      </c>
      <c r="J51" s="43">
        <v>12993.98</v>
      </c>
      <c r="K51" s="121" t="str">
        <f t="shared" si="0"/>
        <v>ok</v>
      </c>
      <c r="L51" s="45">
        <f t="shared" si="1"/>
        <v>1.4700029507798657E-2</v>
      </c>
      <c r="M51" s="45">
        <f t="shared" si="2"/>
        <v>1.4700219172090538E-2</v>
      </c>
      <c r="N51" s="45">
        <f t="shared" si="3"/>
        <v>1.4699658122060871E-2</v>
      </c>
      <c r="O51" s="45">
        <f t="shared" si="5"/>
        <v>1.4699968933983357E-2</v>
      </c>
      <c r="P51" s="54">
        <f t="shared" si="9"/>
        <v>1.4700029507798657E-2</v>
      </c>
      <c r="Q51" s="54">
        <f t="shared" si="9"/>
        <v>1.4700219172090538E-2</v>
      </c>
      <c r="R51" s="54">
        <f t="shared" si="9"/>
        <v>1.4699658122060871E-2</v>
      </c>
      <c r="S51" s="54">
        <f t="shared" si="6"/>
        <v>1.4699968933983357E-2</v>
      </c>
      <c r="T51" s="58"/>
    </row>
    <row r="52" spans="1:20" x14ac:dyDescent="0.2">
      <c r="A52" s="41">
        <v>45</v>
      </c>
      <c r="B52" s="42" t="s">
        <v>104</v>
      </c>
      <c r="C52" s="43">
        <v>14080.84</v>
      </c>
      <c r="D52" s="43">
        <v>14214.390000000001</v>
      </c>
      <c r="E52" s="43">
        <v>14352.12</v>
      </c>
      <c r="F52" s="43">
        <v>14511.55</v>
      </c>
      <c r="G52" s="43">
        <v>13608.06</v>
      </c>
      <c r="H52" s="43">
        <v>13738.7</v>
      </c>
      <c r="I52" s="43">
        <v>13870.59</v>
      </c>
      <c r="J52" s="43">
        <v>14003.75</v>
      </c>
      <c r="K52" s="121" t="str">
        <f t="shared" si="0"/>
        <v>ok</v>
      </c>
      <c r="L52" s="45">
        <f t="shared" si="1"/>
        <v>9.484519389468319E-3</v>
      </c>
      <c r="M52" s="45">
        <f t="shared" si="2"/>
        <v>9.6894766500707774E-3</v>
      </c>
      <c r="N52" s="45">
        <f t="shared" si="3"/>
        <v>1.1108463418644665E-2</v>
      </c>
      <c r="O52" s="45">
        <f t="shared" si="5"/>
        <v>1.009415315272792E-2</v>
      </c>
      <c r="P52" s="54">
        <f t="shared" si="9"/>
        <v>9.6001928268982673E-3</v>
      </c>
      <c r="Q52" s="54">
        <f t="shared" si="9"/>
        <v>9.5998893636224242E-3</v>
      </c>
      <c r="R52" s="54">
        <f t="shared" si="9"/>
        <v>9.6001684138886552E-3</v>
      </c>
      <c r="S52" s="54">
        <f t="shared" si="6"/>
        <v>9.6000835348031156E-3</v>
      </c>
      <c r="T52" s="58"/>
    </row>
    <row r="53" spans="1:20" x14ac:dyDescent="0.2">
      <c r="A53" s="41">
        <v>46</v>
      </c>
      <c r="B53" s="42" t="s">
        <v>105</v>
      </c>
      <c r="C53" s="43">
        <v>2148.41</v>
      </c>
      <c r="D53" s="43">
        <v>2171.19</v>
      </c>
      <c r="E53" s="43">
        <v>2194.1999999999998</v>
      </c>
      <c r="F53" s="43">
        <v>2217.46</v>
      </c>
      <c r="G53" s="43">
        <v>0</v>
      </c>
      <c r="H53" s="43">
        <v>0</v>
      </c>
      <c r="I53" s="43">
        <v>2.93</v>
      </c>
      <c r="J53" s="43">
        <v>0</v>
      </c>
      <c r="K53" s="121" t="str">
        <f t="shared" si="0"/>
        <v>ok</v>
      </c>
      <c r="L53" s="45">
        <f t="shared" si="1"/>
        <v>1.0603190266290047E-2</v>
      </c>
      <c r="M53" s="45">
        <f t="shared" si="2"/>
        <v>1.0597874898097248E-2</v>
      </c>
      <c r="N53" s="45">
        <f t="shared" si="3"/>
        <v>1.0600674505514638E-2</v>
      </c>
      <c r="O53" s="45">
        <f t="shared" si="5"/>
        <v>1.0600579889967312E-2</v>
      </c>
      <c r="P53" s="54" t="s">
        <v>22</v>
      </c>
      <c r="Q53" s="54" t="s">
        <v>22</v>
      </c>
      <c r="R53" s="54" t="s">
        <v>22</v>
      </c>
      <c r="S53" s="54" t="s">
        <v>22</v>
      </c>
      <c r="T53" s="58"/>
    </row>
    <row r="54" spans="1:20" x14ac:dyDescent="0.2">
      <c r="A54" s="41">
        <v>47</v>
      </c>
      <c r="B54" s="42" t="s">
        <v>106</v>
      </c>
      <c r="C54" s="43">
        <v>2546.91</v>
      </c>
      <c r="D54" s="43">
        <v>2561.1799999999998</v>
      </c>
      <c r="E54" s="43">
        <v>2575.52</v>
      </c>
      <c r="F54" s="43">
        <v>2589.94</v>
      </c>
      <c r="G54" s="43">
        <v>0</v>
      </c>
      <c r="H54" s="43">
        <v>0</v>
      </c>
      <c r="I54" s="43">
        <v>0</v>
      </c>
      <c r="J54" s="43">
        <v>0</v>
      </c>
      <c r="K54" s="121" t="str">
        <f t="shared" si="0"/>
        <v>ok</v>
      </c>
      <c r="L54" s="45">
        <f t="shared" si="1"/>
        <v>5.6028677888107486E-3</v>
      </c>
      <c r="M54" s="45">
        <f t="shared" si="2"/>
        <v>5.5989817193637876E-3</v>
      </c>
      <c r="N54" s="45">
        <f t="shared" si="3"/>
        <v>5.5988693545381413E-3</v>
      </c>
      <c r="O54" s="45">
        <f t="shared" si="5"/>
        <v>5.6002396209042264E-3</v>
      </c>
      <c r="P54" s="54" t="s">
        <v>22</v>
      </c>
      <c r="Q54" s="54" t="s">
        <v>22</v>
      </c>
      <c r="R54" s="54" t="s">
        <v>22</v>
      </c>
      <c r="S54" s="54" t="s">
        <v>22</v>
      </c>
      <c r="T54" s="58"/>
    </row>
    <row r="55" spans="1:20" x14ac:dyDescent="0.2">
      <c r="A55" s="41">
        <v>48</v>
      </c>
      <c r="B55" s="42" t="s">
        <v>36</v>
      </c>
      <c r="C55" s="43">
        <v>2226</v>
      </c>
      <c r="D55" s="43">
        <v>2226</v>
      </c>
      <c r="E55" s="43">
        <v>2226</v>
      </c>
      <c r="F55" s="43">
        <v>2226</v>
      </c>
      <c r="G55" s="43">
        <v>0</v>
      </c>
      <c r="H55" s="43">
        <v>8.7200000000000006</v>
      </c>
      <c r="I55" s="43">
        <v>0</v>
      </c>
      <c r="J55" s="43">
        <v>0</v>
      </c>
      <c r="K55" s="121" t="str">
        <f t="shared" si="0"/>
        <v>ok</v>
      </c>
      <c r="L55" s="45">
        <f t="shared" si="1"/>
        <v>0</v>
      </c>
      <c r="M55" s="45">
        <f t="shared" si="2"/>
        <v>0</v>
      </c>
      <c r="N55" s="45">
        <f t="shared" si="3"/>
        <v>0</v>
      </c>
      <c r="O55" s="45">
        <f t="shared" si="5"/>
        <v>0</v>
      </c>
      <c r="P55" s="54" t="s">
        <v>22</v>
      </c>
      <c r="Q55" s="54" t="s">
        <v>22</v>
      </c>
      <c r="R55" s="54" t="s">
        <v>22</v>
      </c>
      <c r="S55" s="54" t="s">
        <v>22</v>
      </c>
      <c r="T55" s="58"/>
    </row>
    <row r="56" spans="1:20" x14ac:dyDescent="0.2">
      <c r="A56" s="41">
        <v>49</v>
      </c>
      <c r="B56" s="42" t="s">
        <v>107</v>
      </c>
      <c r="C56" s="43">
        <v>10016.85</v>
      </c>
      <c r="D56" s="43">
        <v>10118.01</v>
      </c>
      <c r="E56" s="43">
        <v>10220.210000000001</v>
      </c>
      <c r="F56" s="43">
        <v>10323.43</v>
      </c>
      <c r="G56" s="43">
        <v>0</v>
      </c>
      <c r="H56" s="43">
        <v>0</v>
      </c>
      <c r="I56" s="43">
        <v>0</v>
      </c>
      <c r="J56" s="43">
        <v>0</v>
      </c>
      <c r="K56" s="121" t="str">
        <f t="shared" si="0"/>
        <v>ok</v>
      </c>
      <c r="L56" s="45">
        <f t="shared" si="1"/>
        <v>1.0098983213285598E-2</v>
      </c>
      <c r="M56" s="45">
        <f t="shared" si="2"/>
        <v>1.0100800453844256E-2</v>
      </c>
      <c r="N56" s="45">
        <f t="shared" si="3"/>
        <v>1.0099596779322473E-2</v>
      </c>
      <c r="O56" s="45">
        <f t="shared" si="5"/>
        <v>1.0099793482150775E-2</v>
      </c>
      <c r="P56" s="54" t="s">
        <v>22</v>
      </c>
      <c r="Q56" s="54" t="s">
        <v>22</v>
      </c>
      <c r="R56" s="54" t="s">
        <v>22</v>
      </c>
      <c r="S56" s="54" t="s">
        <v>22</v>
      </c>
      <c r="T56" s="58"/>
    </row>
    <row r="57" spans="1:20" x14ac:dyDescent="0.2">
      <c r="A57" s="41">
        <v>50</v>
      </c>
      <c r="B57" s="42" t="s">
        <v>108</v>
      </c>
      <c r="C57" s="43">
        <v>5343.13</v>
      </c>
      <c r="D57" s="43">
        <v>5438.24</v>
      </c>
      <c r="E57" s="43">
        <v>5535.04</v>
      </c>
      <c r="F57" s="43">
        <v>5633.56</v>
      </c>
      <c r="G57" s="43">
        <v>0</v>
      </c>
      <c r="H57" s="43">
        <v>0</v>
      </c>
      <c r="I57" s="43">
        <v>0</v>
      </c>
      <c r="J57" s="43">
        <v>0</v>
      </c>
      <c r="K57" s="121" t="str">
        <f t="shared" si="0"/>
        <v>ok</v>
      </c>
      <c r="L57" s="45">
        <f t="shared" si="1"/>
        <v>1.7800427839112967E-2</v>
      </c>
      <c r="M57" s="45">
        <f t="shared" si="2"/>
        <v>1.7799876430609936E-2</v>
      </c>
      <c r="N57" s="45">
        <f t="shared" si="3"/>
        <v>1.7799329363473514E-2</v>
      </c>
      <c r="O57" s="45">
        <f t="shared" si="5"/>
        <v>1.7799877877732139E-2</v>
      </c>
      <c r="P57" s="54" t="s">
        <v>22</v>
      </c>
      <c r="Q57" s="54" t="s">
        <v>22</v>
      </c>
      <c r="R57" s="54" t="s">
        <v>22</v>
      </c>
      <c r="S57" s="54" t="s">
        <v>22</v>
      </c>
      <c r="T57" s="58"/>
    </row>
    <row r="58" spans="1:20" x14ac:dyDescent="0.2">
      <c r="A58" s="41">
        <v>51</v>
      </c>
      <c r="B58" s="42" t="s">
        <v>109</v>
      </c>
      <c r="C58" s="43">
        <v>6263.11</v>
      </c>
      <c r="D58" s="43">
        <v>6372.71</v>
      </c>
      <c r="E58" s="43">
        <v>6484.23</v>
      </c>
      <c r="F58" s="43">
        <v>6597.71</v>
      </c>
      <c r="G58" s="43">
        <v>0</v>
      </c>
      <c r="H58" s="43">
        <v>0</v>
      </c>
      <c r="I58" s="43">
        <v>0</v>
      </c>
      <c r="J58" s="43">
        <v>0</v>
      </c>
      <c r="K58" s="121" t="str">
        <f t="shared" si="0"/>
        <v>ok</v>
      </c>
      <c r="L58" s="45">
        <f t="shared" si="1"/>
        <v>1.7499293481992233E-2</v>
      </c>
      <c r="M58" s="45">
        <f t="shared" si="2"/>
        <v>1.7499619471151133E-2</v>
      </c>
      <c r="N58" s="45">
        <f t="shared" si="3"/>
        <v>1.7500921466388528E-2</v>
      </c>
      <c r="O58" s="45">
        <f t="shared" si="5"/>
        <v>1.7499944806510629E-2</v>
      </c>
      <c r="P58" s="54" t="s">
        <v>22</v>
      </c>
      <c r="Q58" s="54" t="s">
        <v>22</v>
      </c>
      <c r="R58" s="54" t="s">
        <v>22</v>
      </c>
      <c r="S58" s="54" t="s">
        <v>22</v>
      </c>
      <c r="T58" s="58"/>
    </row>
    <row r="59" spans="1:20" x14ac:dyDescent="0.2">
      <c r="A59" s="41">
        <v>52</v>
      </c>
      <c r="B59" s="42" t="s">
        <v>110</v>
      </c>
      <c r="C59" s="43">
        <v>18355.2</v>
      </c>
      <c r="D59" s="43">
        <v>18469</v>
      </c>
      <c r="E59" s="43">
        <v>18583.510000000002</v>
      </c>
      <c r="F59" s="43">
        <v>18698.73</v>
      </c>
      <c r="G59" s="43">
        <v>17236.8</v>
      </c>
      <c r="H59" s="43">
        <v>17485.439999999999</v>
      </c>
      <c r="I59" s="43">
        <v>17669.97</v>
      </c>
      <c r="J59" s="43">
        <v>17779.53</v>
      </c>
      <c r="K59" s="121" t="str">
        <f t="shared" si="0"/>
        <v>ok</v>
      </c>
      <c r="L59" s="45">
        <f t="shared" si="1"/>
        <v>6.1998779637377566E-3</v>
      </c>
      <c r="M59" s="45">
        <f t="shared" si="2"/>
        <v>6.2001191185230408E-3</v>
      </c>
      <c r="N59" s="45">
        <f t="shared" si="3"/>
        <v>6.2001204293482505E-3</v>
      </c>
      <c r="O59" s="45">
        <f t="shared" si="5"/>
        <v>6.2000391705363499E-3</v>
      </c>
      <c r="P59" s="54">
        <f>(H59-G59)/G59</f>
        <v>1.4424951267056497E-2</v>
      </c>
      <c r="Q59" s="54">
        <f>(I59-H59)/H59</f>
        <v>1.0553351817283551E-2</v>
      </c>
      <c r="R59" s="54">
        <f>(J59-I59)/I59</f>
        <v>6.2003500854838842E-3</v>
      </c>
      <c r="S59" s="54">
        <f t="shared" si="6"/>
        <v>1.0392884389941312E-2</v>
      </c>
      <c r="T59" s="58"/>
    </row>
    <row r="60" spans="1:20" x14ac:dyDescent="0.2">
      <c r="A60" s="41">
        <v>53</v>
      </c>
      <c r="B60" s="42" t="s">
        <v>111</v>
      </c>
      <c r="C60" s="43">
        <v>3030</v>
      </c>
      <c r="D60" s="43">
        <v>3030</v>
      </c>
      <c r="E60" s="43">
        <v>3030</v>
      </c>
      <c r="F60" s="43">
        <v>3030</v>
      </c>
      <c r="G60" s="43">
        <v>0</v>
      </c>
      <c r="H60" s="43">
        <v>0</v>
      </c>
      <c r="I60" s="43">
        <v>0</v>
      </c>
      <c r="J60" s="43">
        <v>0</v>
      </c>
      <c r="K60" s="121" t="str">
        <f t="shared" si="0"/>
        <v>ok</v>
      </c>
      <c r="L60" s="45">
        <f t="shared" si="1"/>
        <v>0</v>
      </c>
      <c r="M60" s="45">
        <f t="shared" si="2"/>
        <v>0</v>
      </c>
      <c r="N60" s="45">
        <f t="shared" si="3"/>
        <v>0</v>
      </c>
      <c r="O60" s="45">
        <f t="shared" si="5"/>
        <v>0</v>
      </c>
      <c r="P60" s="54" t="s">
        <v>22</v>
      </c>
      <c r="Q60" s="54" t="s">
        <v>22</v>
      </c>
      <c r="R60" s="54" t="s">
        <v>22</v>
      </c>
      <c r="S60" s="54" t="s">
        <v>22</v>
      </c>
      <c r="T60" s="58"/>
    </row>
    <row r="61" spans="1:20" x14ac:dyDescent="0.2">
      <c r="A61" s="41">
        <v>54</v>
      </c>
      <c r="B61" s="42" t="s">
        <v>112</v>
      </c>
      <c r="C61" s="43">
        <v>7825.41</v>
      </c>
      <c r="D61" s="43">
        <v>7901.31</v>
      </c>
      <c r="E61" s="43">
        <v>7977.96</v>
      </c>
      <c r="F61" s="43">
        <v>8055.34</v>
      </c>
      <c r="G61" s="43">
        <v>0</v>
      </c>
      <c r="H61" s="43">
        <v>0</v>
      </c>
      <c r="I61" s="43">
        <v>0</v>
      </c>
      <c r="J61" s="43">
        <v>0</v>
      </c>
      <c r="K61" s="121" t="str">
        <f t="shared" si="0"/>
        <v>ok</v>
      </c>
      <c r="L61" s="45">
        <f t="shared" si="1"/>
        <v>9.6991723117383685E-3</v>
      </c>
      <c r="M61" s="45">
        <f t="shared" si="2"/>
        <v>9.7009230115005785E-3</v>
      </c>
      <c r="N61" s="45">
        <f t="shared" si="3"/>
        <v>9.6992213548325774E-3</v>
      </c>
      <c r="O61" s="45">
        <f t="shared" si="5"/>
        <v>9.6997722260238426E-3</v>
      </c>
      <c r="P61" s="54" t="s">
        <v>22</v>
      </c>
      <c r="Q61" s="54" t="s">
        <v>22</v>
      </c>
      <c r="R61" s="54" t="s">
        <v>22</v>
      </c>
      <c r="S61" s="54" t="s">
        <v>22</v>
      </c>
      <c r="T61" s="58"/>
    </row>
    <row r="62" spans="1:20" x14ac:dyDescent="0.2">
      <c r="A62" s="41">
        <v>55</v>
      </c>
      <c r="B62" s="42" t="s">
        <v>113</v>
      </c>
      <c r="C62" s="43">
        <v>3318</v>
      </c>
      <c r="D62" s="43">
        <v>3318</v>
      </c>
      <c r="E62" s="43">
        <v>3318</v>
      </c>
      <c r="F62" s="43">
        <v>3318</v>
      </c>
      <c r="G62" s="43">
        <v>0</v>
      </c>
      <c r="H62" s="43">
        <v>0</v>
      </c>
      <c r="I62" s="43">
        <v>0</v>
      </c>
      <c r="J62" s="43">
        <v>0</v>
      </c>
      <c r="K62" s="121" t="str">
        <f t="shared" si="0"/>
        <v>ok</v>
      </c>
      <c r="L62" s="45">
        <f t="shared" si="1"/>
        <v>0</v>
      </c>
      <c r="M62" s="45">
        <f t="shared" si="2"/>
        <v>0</v>
      </c>
      <c r="N62" s="45">
        <f t="shared" si="3"/>
        <v>0</v>
      </c>
      <c r="O62" s="45">
        <f t="shared" si="5"/>
        <v>0</v>
      </c>
      <c r="P62" s="54" t="s">
        <v>22</v>
      </c>
      <c r="Q62" s="54" t="s">
        <v>22</v>
      </c>
      <c r="R62" s="54" t="s">
        <v>22</v>
      </c>
      <c r="S62" s="54" t="s">
        <v>22</v>
      </c>
      <c r="T62" s="58"/>
    </row>
    <row r="63" spans="1:20" x14ac:dyDescent="0.2">
      <c r="A63" s="41">
        <v>56</v>
      </c>
      <c r="B63" s="42" t="s">
        <v>114</v>
      </c>
      <c r="C63" s="43">
        <v>3955.17</v>
      </c>
      <c r="D63" s="43">
        <v>3979.69</v>
      </c>
      <c r="E63" s="43">
        <v>4004.36</v>
      </c>
      <c r="F63" s="43">
        <v>4029.19</v>
      </c>
      <c r="G63" s="43">
        <v>0</v>
      </c>
      <c r="H63" s="43">
        <v>0</v>
      </c>
      <c r="I63" s="43">
        <v>0</v>
      </c>
      <c r="J63" s="43">
        <v>0</v>
      </c>
      <c r="K63" s="121" t="str">
        <f t="shared" si="0"/>
        <v>ok</v>
      </c>
      <c r="L63" s="45">
        <f t="shared" si="1"/>
        <v>6.1994806797179341E-3</v>
      </c>
      <c r="M63" s="45">
        <f t="shared" si="2"/>
        <v>6.1989752970708955E-3</v>
      </c>
      <c r="N63" s="45">
        <f t="shared" si="3"/>
        <v>6.2007411921005916E-3</v>
      </c>
      <c r="O63" s="45">
        <f t="shared" si="5"/>
        <v>6.1997323896298071E-3</v>
      </c>
      <c r="P63" s="54" t="s">
        <v>22</v>
      </c>
      <c r="Q63" s="54" t="s">
        <v>22</v>
      </c>
      <c r="R63" s="54" t="s">
        <v>22</v>
      </c>
      <c r="S63" s="54" t="s">
        <v>22</v>
      </c>
      <c r="T63" s="58"/>
    </row>
    <row r="64" spans="1:20" x14ac:dyDescent="0.2">
      <c r="A64" s="41">
        <v>57</v>
      </c>
      <c r="B64" s="42" t="s">
        <v>37</v>
      </c>
      <c r="C64" s="43">
        <v>4972.58</v>
      </c>
      <c r="D64" s="43">
        <v>4986</v>
      </c>
      <c r="E64" s="43">
        <v>4999.47</v>
      </c>
      <c r="F64" s="43">
        <v>5012.97</v>
      </c>
      <c r="G64" s="43">
        <v>0</v>
      </c>
      <c r="H64" s="43">
        <v>0</v>
      </c>
      <c r="I64" s="43">
        <v>3.46</v>
      </c>
      <c r="J64" s="43">
        <v>3.46</v>
      </c>
      <c r="K64" s="121" t="str">
        <f t="shared" si="0"/>
        <v>ok</v>
      </c>
      <c r="L64" s="45">
        <f t="shared" si="1"/>
        <v>2.6988002204087363E-3</v>
      </c>
      <c r="M64" s="45">
        <f t="shared" si="2"/>
        <v>2.7015643802647924E-3</v>
      </c>
      <c r="N64" s="45">
        <f t="shared" si="3"/>
        <v>2.7002862303404161E-3</v>
      </c>
      <c r="O64" s="45">
        <f t="shared" si="5"/>
        <v>2.7002169436713148E-3</v>
      </c>
      <c r="P64" s="54" t="s">
        <v>22</v>
      </c>
      <c r="Q64" s="54" t="s">
        <v>22</v>
      </c>
      <c r="R64" s="54" t="s">
        <v>22</v>
      </c>
      <c r="S64" s="54" t="s">
        <v>22</v>
      </c>
      <c r="T64" s="58"/>
    </row>
    <row r="65" spans="1:20" x14ac:dyDescent="0.2">
      <c r="A65" s="41">
        <v>58</v>
      </c>
      <c r="B65" s="42" t="s">
        <v>115</v>
      </c>
      <c r="C65" s="43">
        <v>21203.4</v>
      </c>
      <c r="D65" s="43">
        <v>21320.02</v>
      </c>
      <c r="E65" s="43">
        <v>21437.279999999999</v>
      </c>
      <c r="F65" s="43">
        <v>21555.18</v>
      </c>
      <c r="G65" s="43">
        <v>19725.98</v>
      </c>
      <c r="H65" s="43">
        <v>20668.95</v>
      </c>
      <c r="I65" s="43">
        <v>21200.65</v>
      </c>
      <c r="J65" s="43">
        <v>21555.18</v>
      </c>
      <c r="K65" s="121" t="str">
        <f t="shared" si="0"/>
        <v>ok</v>
      </c>
      <c r="L65" s="45">
        <f t="shared" si="1"/>
        <v>5.5000613109217845E-3</v>
      </c>
      <c r="M65" s="45">
        <f t="shared" si="2"/>
        <v>5.4999948405300928E-3</v>
      </c>
      <c r="N65" s="45">
        <f t="shared" si="3"/>
        <v>5.4997648955465179E-3</v>
      </c>
      <c r="O65" s="45">
        <f t="shared" si="5"/>
        <v>5.4999403489994656E-3</v>
      </c>
      <c r="P65" s="54">
        <f>(H65-G65)/G65</f>
        <v>4.7803455138857545E-2</v>
      </c>
      <c r="Q65" s="54">
        <f>(I65-H65)/H65</f>
        <v>2.5724577203970242E-2</v>
      </c>
      <c r="R65" s="54">
        <f>(J65-I65)/I65</f>
        <v>1.6722600486305788E-2</v>
      </c>
      <c r="S65" s="54">
        <f t="shared" si="6"/>
        <v>3.0083544276377858E-2</v>
      </c>
      <c r="T65" s="58"/>
    </row>
    <row r="66" spans="1:20" x14ac:dyDescent="0.2">
      <c r="A66" s="41">
        <v>59</v>
      </c>
      <c r="B66" s="42" t="s">
        <v>116</v>
      </c>
      <c r="C66" s="43">
        <v>6245.1100000000006</v>
      </c>
      <c r="D66" s="43">
        <v>6310.68</v>
      </c>
      <c r="E66" s="43">
        <v>6376.9500000000007</v>
      </c>
      <c r="F66" s="43">
        <v>6443.91</v>
      </c>
      <c r="G66" s="43">
        <v>0</v>
      </c>
      <c r="H66" s="43">
        <v>0</v>
      </c>
      <c r="I66" s="43">
        <v>0</v>
      </c>
      <c r="J66" s="43">
        <v>0</v>
      </c>
      <c r="K66" s="121" t="str">
        <f t="shared" si="0"/>
        <v>ok</v>
      </c>
      <c r="L66" s="45">
        <f t="shared" si="1"/>
        <v>1.0499414742094168E-2</v>
      </c>
      <c r="M66" s="45">
        <f t="shared" si="2"/>
        <v>1.050124550761573E-2</v>
      </c>
      <c r="N66" s="45">
        <f t="shared" si="3"/>
        <v>1.0500317549925767E-2</v>
      </c>
      <c r="O66" s="45">
        <f t="shared" si="5"/>
        <v>1.0500325933211888E-2</v>
      </c>
      <c r="P66" s="54" t="s">
        <v>22</v>
      </c>
      <c r="Q66" s="54" t="s">
        <v>22</v>
      </c>
      <c r="R66" s="54" t="s">
        <v>22</v>
      </c>
      <c r="S66" s="54" t="s">
        <v>22</v>
      </c>
      <c r="T66" s="58"/>
    </row>
    <row r="67" spans="1:20" x14ac:dyDescent="0.2">
      <c r="A67" s="41">
        <v>60</v>
      </c>
      <c r="B67" s="42" t="s">
        <v>38</v>
      </c>
      <c r="C67" s="43">
        <v>52529.599999999999</v>
      </c>
      <c r="D67" s="43">
        <v>53538.17</v>
      </c>
      <c r="E67" s="43">
        <v>54566.11</v>
      </c>
      <c r="F67" s="43">
        <v>55613.77</v>
      </c>
      <c r="G67" s="43">
        <v>33178.720000000001</v>
      </c>
      <c r="H67" s="43">
        <v>33792.19</v>
      </c>
      <c r="I67" s="43">
        <v>34446.78</v>
      </c>
      <c r="J67" s="43">
        <v>34950.58</v>
      </c>
      <c r="K67" s="121" t="str">
        <f t="shared" si="0"/>
        <v>ok</v>
      </c>
      <c r="L67" s="45">
        <f t="shared" si="1"/>
        <v>1.9200031981968256E-2</v>
      </c>
      <c r="M67" s="45">
        <f t="shared" si="2"/>
        <v>1.9200133288082174E-2</v>
      </c>
      <c r="N67" s="45">
        <f t="shared" si="3"/>
        <v>1.9199829344624279E-2</v>
      </c>
      <c r="O67" s="45">
        <f t="shared" si="5"/>
        <v>1.9199998204891568E-2</v>
      </c>
      <c r="P67" s="54">
        <f>(H67-G67)/G67</f>
        <v>1.8489863382312552E-2</v>
      </c>
      <c r="Q67" s="54">
        <f>(I67-H67)/H67</f>
        <v>1.9371044019342826E-2</v>
      </c>
      <c r="R67" s="54">
        <f>(J67-I67)/I67</f>
        <v>1.4625459912363447E-2</v>
      </c>
      <c r="S67" s="54">
        <f t="shared" si="6"/>
        <v>1.7495455771339607E-2</v>
      </c>
      <c r="T67" s="58"/>
    </row>
    <row r="68" spans="1:20" x14ac:dyDescent="0.2">
      <c r="A68" s="41">
        <v>61</v>
      </c>
      <c r="B68" s="42" t="s">
        <v>117</v>
      </c>
      <c r="C68" s="43">
        <v>16372.689999999999</v>
      </c>
      <c r="D68" s="43">
        <v>16643.38</v>
      </c>
      <c r="E68" s="43">
        <v>16911.87</v>
      </c>
      <c r="F68" s="43">
        <v>17084.63</v>
      </c>
      <c r="G68" s="43">
        <v>0</v>
      </c>
      <c r="H68" s="43">
        <v>0</v>
      </c>
      <c r="I68" s="43">
        <v>0</v>
      </c>
      <c r="J68" s="43">
        <v>0</v>
      </c>
      <c r="K68" s="121" t="str">
        <f t="shared" si="0"/>
        <v>ok</v>
      </c>
      <c r="L68" s="45">
        <f t="shared" si="1"/>
        <v>1.6533019314480538E-2</v>
      </c>
      <c r="M68" s="45">
        <f t="shared" si="2"/>
        <v>1.6131939545933456E-2</v>
      </c>
      <c r="N68" s="45">
        <f t="shared" si="3"/>
        <v>1.0215310311633311E-2</v>
      </c>
      <c r="O68" s="45">
        <f t="shared" si="5"/>
        <v>1.4293423057349102E-2</v>
      </c>
      <c r="P68" s="54" t="s">
        <v>22</v>
      </c>
      <c r="Q68" s="54" t="s">
        <v>22</v>
      </c>
      <c r="R68" s="54" t="s">
        <v>22</v>
      </c>
      <c r="S68" s="54" t="s">
        <v>22</v>
      </c>
      <c r="T68" s="58"/>
    </row>
    <row r="69" spans="1:20" x14ac:dyDescent="0.2">
      <c r="A69" s="41">
        <v>62</v>
      </c>
      <c r="B69" s="42" t="s">
        <v>118</v>
      </c>
      <c r="C69" s="43">
        <v>1561</v>
      </c>
      <c r="D69" s="43">
        <v>1561</v>
      </c>
      <c r="E69" s="43">
        <v>1561</v>
      </c>
      <c r="F69" s="43">
        <v>1561</v>
      </c>
      <c r="G69" s="43">
        <v>0</v>
      </c>
      <c r="H69" s="43">
        <v>0</v>
      </c>
      <c r="I69" s="43">
        <v>0</v>
      </c>
      <c r="J69" s="43">
        <v>0</v>
      </c>
      <c r="K69" s="121" t="str">
        <f t="shared" si="0"/>
        <v>ok</v>
      </c>
      <c r="L69" s="45">
        <f t="shared" si="1"/>
        <v>0</v>
      </c>
      <c r="M69" s="45">
        <f t="shared" si="2"/>
        <v>0</v>
      </c>
      <c r="N69" s="45">
        <f t="shared" si="3"/>
        <v>0</v>
      </c>
      <c r="O69" s="45">
        <f t="shared" si="5"/>
        <v>0</v>
      </c>
      <c r="P69" s="54" t="s">
        <v>22</v>
      </c>
      <c r="Q69" s="54" t="s">
        <v>22</v>
      </c>
      <c r="R69" s="54" t="s">
        <v>22</v>
      </c>
      <c r="S69" s="54" t="s">
        <v>22</v>
      </c>
      <c r="T69" s="58"/>
    </row>
    <row r="70" spans="1:20" x14ac:dyDescent="0.2">
      <c r="A70" s="41">
        <v>63</v>
      </c>
      <c r="B70" s="42" t="s">
        <v>119</v>
      </c>
      <c r="C70" s="43">
        <v>7646.2199999999993</v>
      </c>
      <c r="D70" s="43">
        <v>7750.9699999999993</v>
      </c>
      <c r="E70" s="43">
        <v>7857.16</v>
      </c>
      <c r="F70" s="43">
        <v>7964.8</v>
      </c>
      <c r="G70" s="43">
        <v>7243.95</v>
      </c>
      <c r="H70" s="43">
        <v>7343.19</v>
      </c>
      <c r="I70" s="43">
        <v>7443.79</v>
      </c>
      <c r="J70" s="43">
        <v>7545.77</v>
      </c>
      <c r="K70" s="121" t="str">
        <f t="shared" si="0"/>
        <v>ok</v>
      </c>
      <c r="L70" s="45">
        <f t="shared" si="1"/>
        <v>1.3699579661584417E-2</v>
      </c>
      <c r="M70" s="45">
        <f t="shared" si="2"/>
        <v>1.3700220746564691E-2</v>
      </c>
      <c r="N70" s="45">
        <f t="shared" si="3"/>
        <v>1.3699606473585918E-2</v>
      </c>
      <c r="O70" s="45">
        <f t="shared" si="5"/>
        <v>1.3699802293911675E-2</v>
      </c>
      <c r="P70" s="54">
        <f t="shared" ref="P70:R71" si="10">(H70-G70)/G70</f>
        <v>1.3699708032219961E-2</v>
      </c>
      <c r="Q70" s="54">
        <f t="shared" si="10"/>
        <v>1.3699768084442916E-2</v>
      </c>
      <c r="R70" s="54">
        <f t="shared" si="10"/>
        <v>1.3700010344193008E-2</v>
      </c>
      <c r="S70" s="54">
        <f t="shared" si="6"/>
        <v>1.3699828820285295E-2</v>
      </c>
      <c r="T70" s="58"/>
    </row>
    <row r="71" spans="1:20" x14ac:dyDescent="0.2">
      <c r="A71" s="41">
        <v>64</v>
      </c>
      <c r="B71" s="42" t="s">
        <v>39</v>
      </c>
      <c r="C71" s="43">
        <v>41280.959999999999</v>
      </c>
      <c r="D71" s="43">
        <v>42235.199999999997</v>
      </c>
      <c r="E71" s="43">
        <v>43700.160000000003</v>
      </c>
      <c r="F71" s="43">
        <v>44741.760000000002</v>
      </c>
      <c r="G71" s="43">
        <v>12972.96</v>
      </c>
      <c r="H71" s="43">
        <v>15970.08</v>
      </c>
      <c r="I71" s="43">
        <v>19740</v>
      </c>
      <c r="J71" s="43">
        <v>20583.36</v>
      </c>
      <c r="K71" s="121" t="str">
        <f t="shared" si="0"/>
        <v>ok</v>
      </c>
      <c r="L71" s="45">
        <f t="shared" si="1"/>
        <v>2.3115741494383803E-2</v>
      </c>
      <c r="M71" s="45">
        <f t="shared" si="2"/>
        <v>3.4685759745425773E-2</v>
      </c>
      <c r="N71" s="45">
        <f t="shared" si="3"/>
        <v>2.3835153006304746E-2</v>
      </c>
      <c r="O71" s="45">
        <f t="shared" si="5"/>
        <v>2.7212218082038109E-2</v>
      </c>
      <c r="P71" s="54">
        <f t="shared" si="10"/>
        <v>0.23102823102823111</v>
      </c>
      <c r="Q71" s="54">
        <f t="shared" si="10"/>
        <v>0.23606143488323164</v>
      </c>
      <c r="R71" s="54">
        <f t="shared" si="10"/>
        <v>4.2723404255319175E-2</v>
      </c>
      <c r="S71" s="54">
        <f t="shared" si="6"/>
        <v>0.16993769005559398</v>
      </c>
      <c r="T71" s="58"/>
    </row>
    <row r="72" spans="1:20" x14ac:dyDescent="0.2">
      <c r="A72" s="41">
        <v>65</v>
      </c>
      <c r="B72" s="42" t="s">
        <v>120</v>
      </c>
      <c r="C72" s="43">
        <v>2554.06</v>
      </c>
      <c r="D72" s="43">
        <v>2556.61</v>
      </c>
      <c r="E72" s="43">
        <v>2559.17</v>
      </c>
      <c r="F72" s="43">
        <v>2561.73</v>
      </c>
      <c r="G72" s="43">
        <v>0</v>
      </c>
      <c r="H72" s="43">
        <v>0</v>
      </c>
      <c r="I72" s="43">
        <v>0</v>
      </c>
      <c r="J72" s="43">
        <v>0</v>
      </c>
      <c r="K72" s="121" t="str">
        <f t="shared" ref="K72:K135" si="11">IF(J72="-","   ",IF((F72-J72)&gt;=0,"ok","esgoto maior"))</f>
        <v>ok</v>
      </c>
      <c r="L72" s="45">
        <f t="shared" ref="L72:L135" si="12">(D72-C72)/C72</f>
        <v>9.9841037407115809E-4</v>
      </c>
      <c r="M72" s="45">
        <f t="shared" ref="M72:M135" si="13">(E72-D72)/D72</f>
        <v>1.0013259746304464E-3</v>
      </c>
      <c r="N72" s="45">
        <f t="shared" ref="N72:N135" si="14">(F72-E72)/E72</f>
        <v>1.0003243239018688E-3</v>
      </c>
      <c r="O72" s="45">
        <f t="shared" si="5"/>
        <v>1.0000202242011578E-3</v>
      </c>
      <c r="P72" s="54" t="s">
        <v>22</v>
      </c>
      <c r="Q72" s="54" t="s">
        <v>22</v>
      </c>
      <c r="R72" s="54" t="s">
        <v>22</v>
      </c>
      <c r="S72" s="54" t="s">
        <v>22</v>
      </c>
      <c r="T72" s="58"/>
    </row>
    <row r="73" spans="1:20" x14ac:dyDescent="0.2">
      <c r="A73" s="41">
        <v>66</v>
      </c>
      <c r="B73" s="42" t="s">
        <v>121</v>
      </c>
      <c r="C73" s="43">
        <v>12816.26</v>
      </c>
      <c r="D73" s="43">
        <v>13087.43</v>
      </c>
      <c r="E73" s="43">
        <v>13194.42</v>
      </c>
      <c r="F73" s="43">
        <v>13429.789999999999</v>
      </c>
      <c r="G73" s="43">
        <v>0</v>
      </c>
      <c r="H73" s="43">
        <v>0</v>
      </c>
      <c r="I73" s="43">
        <v>0</v>
      </c>
      <c r="J73" s="43">
        <v>0</v>
      </c>
      <c r="K73" s="121" t="str">
        <f t="shared" si="11"/>
        <v>ok</v>
      </c>
      <c r="L73" s="45">
        <f t="shared" si="12"/>
        <v>2.115827862418522E-2</v>
      </c>
      <c r="M73" s="45">
        <f t="shared" si="13"/>
        <v>8.1750198472885643E-3</v>
      </c>
      <c r="N73" s="45">
        <f t="shared" si="14"/>
        <v>1.7838601469408962E-2</v>
      </c>
      <c r="O73" s="45">
        <f t="shared" ref="O73:O136" si="15">AVERAGE(L73:N73)</f>
        <v>1.5723966646960918E-2</v>
      </c>
      <c r="P73" s="54" t="s">
        <v>22</v>
      </c>
      <c r="Q73" s="54" t="s">
        <v>22</v>
      </c>
      <c r="R73" s="54" t="s">
        <v>22</v>
      </c>
      <c r="S73" s="54" t="s">
        <v>22</v>
      </c>
      <c r="T73" s="58"/>
    </row>
    <row r="74" spans="1:20" x14ac:dyDescent="0.2">
      <c r="A74" s="41">
        <v>67</v>
      </c>
      <c r="B74" s="42" t="s">
        <v>122</v>
      </c>
      <c r="C74" s="43">
        <v>2713</v>
      </c>
      <c r="D74" s="43">
        <v>2713</v>
      </c>
      <c r="E74" s="43">
        <v>2713</v>
      </c>
      <c r="F74" s="43">
        <v>2713</v>
      </c>
      <c r="G74" s="43">
        <v>0</v>
      </c>
      <c r="H74" s="43">
        <v>0</v>
      </c>
      <c r="I74" s="43">
        <v>0</v>
      </c>
      <c r="J74" s="43">
        <v>0</v>
      </c>
      <c r="K74" s="121" t="str">
        <f t="shared" si="11"/>
        <v>ok</v>
      </c>
      <c r="L74" s="45">
        <f t="shared" si="12"/>
        <v>0</v>
      </c>
      <c r="M74" s="45">
        <f t="shared" si="13"/>
        <v>0</v>
      </c>
      <c r="N74" s="45">
        <f t="shared" si="14"/>
        <v>0</v>
      </c>
      <c r="O74" s="45">
        <f t="shared" si="15"/>
        <v>0</v>
      </c>
      <c r="P74" s="54" t="s">
        <v>22</v>
      </c>
      <c r="Q74" s="54" t="s">
        <v>22</v>
      </c>
      <c r="R74" s="54" t="s">
        <v>22</v>
      </c>
      <c r="S74" s="54" t="s">
        <v>22</v>
      </c>
      <c r="T74" s="58"/>
    </row>
    <row r="75" spans="1:20" x14ac:dyDescent="0.2">
      <c r="A75" s="41">
        <v>68</v>
      </c>
      <c r="B75" s="42" t="s">
        <v>123</v>
      </c>
      <c r="C75" s="43">
        <v>2429</v>
      </c>
      <c r="D75" s="43">
        <v>2429</v>
      </c>
      <c r="E75" s="43">
        <v>2429</v>
      </c>
      <c r="F75" s="43">
        <v>2429</v>
      </c>
      <c r="G75" s="43">
        <v>0</v>
      </c>
      <c r="H75" s="43">
        <v>0</v>
      </c>
      <c r="I75" s="43">
        <v>0</v>
      </c>
      <c r="J75" s="43">
        <v>0</v>
      </c>
      <c r="K75" s="121" t="str">
        <f t="shared" si="11"/>
        <v>ok</v>
      </c>
      <c r="L75" s="45">
        <f t="shared" si="12"/>
        <v>0</v>
      </c>
      <c r="M75" s="45">
        <f t="shared" si="13"/>
        <v>0</v>
      </c>
      <c r="N75" s="45">
        <f t="shared" si="14"/>
        <v>0</v>
      </c>
      <c r="O75" s="45">
        <f t="shared" si="15"/>
        <v>0</v>
      </c>
      <c r="P75" s="54" t="s">
        <v>22</v>
      </c>
      <c r="Q75" s="54" t="s">
        <v>22</v>
      </c>
      <c r="R75" s="54" t="s">
        <v>22</v>
      </c>
      <c r="S75" s="54" t="s">
        <v>22</v>
      </c>
      <c r="T75" s="58"/>
    </row>
    <row r="76" spans="1:20" x14ac:dyDescent="0.2">
      <c r="A76" s="41">
        <v>69</v>
      </c>
      <c r="B76" s="42" t="s">
        <v>124</v>
      </c>
      <c r="C76" s="43">
        <v>1909.47</v>
      </c>
      <c r="D76" s="43">
        <v>1910.62</v>
      </c>
      <c r="E76" s="43">
        <v>1911.76</v>
      </c>
      <c r="F76" s="43">
        <v>1912.91</v>
      </c>
      <c r="G76" s="43">
        <v>9.1199999999999992</v>
      </c>
      <c r="H76" s="43">
        <v>3.04</v>
      </c>
      <c r="I76" s="43">
        <v>3.04</v>
      </c>
      <c r="J76" s="43">
        <v>0</v>
      </c>
      <c r="K76" s="121" t="str">
        <f t="shared" si="11"/>
        <v>ok</v>
      </c>
      <c r="L76" s="45">
        <f t="shared" si="12"/>
        <v>6.0226136048215659E-4</v>
      </c>
      <c r="M76" s="45">
        <f t="shared" si="13"/>
        <v>5.9666495692502967E-4</v>
      </c>
      <c r="N76" s="45">
        <f t="shared" si="14"/>
        <v>6.015399422522131E-4</v>
      </c>
      <c r="O76" s="45">
        <f t="shared" si="15"/>
        <v>6.0015541988646653E-4</v>
      </c>
      <c r="P76" s="54" t="s">
        <v>22</v>
      </c>
      <c r="Q76" s="54" t="s">
        <v>22</v>
      </c>
      <c r="R76" s="54" t="s">
        <v>22</v>
      </c>
      <c r="S76" s="54" t="s">
        <v>22</v>
      </c>
      <c r="T76" s="58"/>
    </row>
    <row r="77" spans="1:20" x14ac:dyDescent="0.2">
      <c r="A77" s="41">
        <v>70</v>
      </c>
      <c r="B77" s="42" t="s">
        <v>125</v>
      </c>
      <c r="C77" s="43">
        <v>2335.33</v>
      </c>
      <c r="D77" s="43">
        <v>2348.17</v>
      </c>
      <c r="E77" s="43">
        <v>2361.09</v>
      </c>
      <c r="F77" s="43">
        <v>2374.0700000000002</v>
      </c>
      <c r="G77" s="43">
        <v>0</v>
      </c>
      <c r="H77" s="43">
        <v>0</v>
      </c>
      <c r="I77" s="43">
        <v>0</v>
      </c>
      <c r="J77" s="43">
        <v>0</v>
      </c>
      <c r="K77" s="121" t="str">
        <f t="shared" si="11"/>
        <v>ok</v>
      </c>
      <c r="L77" s="45">
        <f t="shared" si="12"/>
        <v>5.4981522953930044E-3</v>
      </c>
      <c r="M77" s="45">
        <f t="shared" si="13"/>
        <v>5.5021569988544577E-3</v>
      </c>
      <c r="N77" s="45">
        <f t="shared" si="14"/>
        <v>5.4974609184741023E-3</v>
      </c>
      <c r="O77" s="45">
        <f t="shared" si="15"/>
        <v>5.4992567375738545E-3</v>
      </c>
      <c r="P77" s="54" t="s">
        <v>22</v>
      </c>
      <c r="Q77" s="54" t="s">
        <v>22</v>
      </c>
      <c r="R77" s="54" t="s">
        <v>22</v>
      </c>
      <c r="S77" s="54" t="s">
        <v>22</v>
      </c>
      <c r="T77" s="58"/>
    </row>
    <row r="78" spans="1:20" x14ac:dyDescent="0.2">
      <c r="A78" s="41">
        <v>71</v>
      </c>
      <c r="B78" s="42" t="s">
        <v>40</v>
      </c>
      <c r="C78" s="43">
        <v>1454.84</v>
      </c>
      <c r="D78" s="43">
        <v>1456.88</v>
      </c>
      <c r="E78" s="43">
        <v>1458.92</v>
      </c>
      <c r="F78" s="43">
        <v>1460.96</v>
      </c>
      <c r="G78" s="43">
        <v>0</v>
      </c>
      <c r="H78" s="43">
        <v>0</v>
      </c>
      <c r="I78" s="43">
        <v>0</v>
      </c>
      <c r="J78" s="43">
        <v>0</v>
      </c>
      <c r="K78" s="121" t="str">
        <f t="shared" si="11"/>
        <v>ok</v>
      </c>
      <c r="L78" s="45">
        <f t="shared" si="12"/>
        <v>1.4022160512497533E-3</v>
      </c>
      <c r="M78" s="45">
        <f t="shared" si="13"/>
        <v>1.4002525945856648E-3</v>
      </c>
      <c r="N78" s="45">
        <f t="shared" si="14"/>
        <v>1.3982946289035475E-3</v>
      </c>
      <c r="O78" s="45">
        <f t="shared" si="15"/>
        <v>1.4002544249129886E-3</v>
      </c>
      <c r="P78" s="54" t="s">
        <v>22</v>
      </c>
      <c r="Q78" s="54" t="s">
        <v>22</v>
      </c>
      <c r="R78" s="54" t="s">
        <v>22</v>
      </c>
      <c r="S78" s="54" t="s">
        <v>22</v>
      </c>
      <c r="T78" s="58"/>
    </row>
    <row r="79" spans="1:20" x14ac:dyDescent="0.2">
      <c r="A79" s="41">
        <v>72</v>
      </c>
      <c r="B79" s="42" t="s">
        <v>126</v>
      </c>
      <c r="C79" s="43">
        <v>1547.25</v>
      </c>
      <c r="D79" s="43">
        <v>1547.87</v>
      </c>
      <c r="E79" s="43">
        <v>1548.49</v>
      </c>
      <c r="F79" s="43">
        <v>1549.11</v>
      </c>
      <c r="G79" s="43">
        <v>0</v>
      </c>
      <c r="H79" s="43">
        <v>0</v>
      </c>
      <c r="I79" s="43">
        <v>0</v>
      </c>
      <c r="J79" s="43">
        <v>0</v>
      </c>
      <c r="K79" s="121" t="str">
        <f t="shared" si="11"/>
        <v>ok</v>
      </c>
      <c r="L79" s="45">
        <f t="shared" si="12"/>
        <v>4.0071093876224972E-4</v>
      </c>
      <c r="M79" s="45">
        <f t="shared" si="13"/>
        <v>4.0055043382203819E-4</v>
      </c>
      <c r="N79" s="45">
        <f t="shared" si="14"/>
        <v>4.0039005741069743E-4</v>
      </c>
      <c r="O79" s="45">
        <f t="shared" si="15"/>
        <v>4.0055047666499513E-4</v>
      </c>
      <c r="P79" s="54" t="s">
        <v>22</v>
      </c>
      <c r="Q79" s="54" t="s">
        <v>22</v>
      </c>
      <c r="R79" s="54" t="s">
        <v>22</v>
      </c>
      <c r="S79" s="54" t="s">
        <v>22</v>
      </c>
      <c r="T79" s="58"/>
    </row>
    <row r="80" spans="1:20" x14ac:dyDescent="0.2">
      <c r="A80" s="41">
        <v>73</v>
      </c>
      <c r="B80" s="42" t="s">
        <v>127</v>
      </c>
      <c r="C80" s="43">
        <v>3511</v>
      </c>
      <c r="D80" s="43">
        <v>3511</v>
      </c>
      <c r="E80" s="43">
        <v>3511</v>
      </c>
      <c r="F80" s="43">
        <v>3511</v>
      </c>
      <c r="G80" s="43">
        <v>0</v>
      </c>
      <c r="H80" s="43">
        <v>0</v>
      </c>
      <c r="I80" s="43">
        <v>0</v>
      </c>
      <c r="J80" s="43">
        <v>0</v>
      </c>
      <c r="K80" s="121" t="str">
        <f t="shared" si="11"/>
        <v>ok</v>
      </c>
      <c r="L80" s="45">
        <f t="shared" si="12"/>
        <v>0</v>
      </c>
      <c r="M80" s="45">
        <f t="shared" si="13"/>
        <v>0</v>
      </c>
      <c r="N80" s="45">
        <f t="shared" si="14"/>
        <v>0</v>
      </c>
      <c r="O80" s="45">
        <f t="shared" si="15"/>
        <v>0</v>
      </c>
      <c r="P80" s="54" t="s">
        <v>22</v>
      </c>
      <c r="Q80" s="54" t="s">
        <v>22</v>
      </c>
      <c r="R80" s="54" t="s">
        <v>22</v>
      </c>
      <c r="S80" s="54" t="s">
        <v>22</v>
      </c>
      <c r="T80" s="58"/>
    </row>
    <row r="81" spans="1:20" x14ac:dyDescent="0.2">
      <c r="A81" s="41">
        <v>74</v>
      </c>
      <c r="B81" s="42" t="s">
        <v>128</v>
      </c>
      <c r="C81" s="43">
        <v>4827</v>
      </c>
      <c r="D81" s="43">
        <v>4827</v>
      </c>
      <c r="E81" s="43">
        <v>4827</v>
      </c>
      <c r="F81" s="43">
        <v>4827</v>
      </c>
      <c r="G81" s="43">
        <v>0</v>
      </c>
      <c r="H81" s="43">
        <v>0</v>
      </c>
      <c r="I81" s="43">
        <v>0</v>
      </c>
      <c r="J81" s="43">
        <v>0</v>
      </c>
      <c r="K81" s="121" t="str">
        <f t="shared" si="11"/>
        <v>ok</v>
      </c>
      <c r="L81" s="45">
        <f t="shared" si="12"/>
        <v>0</v>
      </c>
      <c r="M81" s="45">
        <f t="shared" si="13"/>
        <v>0</v>
      </c>
      <c r="N81" s="45">
        <f t="shared" si="14"/>
        <v>0</v>
      </c>
      <c r="O81" s="45">
        <f t="shared" si="15"/>
        <v>0</v>
      </c>
      <c r="P81" s="54" t="s">
        <v>22</v>
      </c>
      <c r="Q81" s="54" t="s">
        <v>22</v>
      </c>
      <c r="R81" s="54" t="s">
        <v>22</v>
      </c>
      <c r="S81" s="54" t="s">
        <v>22</v>
      </c>
      <c r="T81" s="58"/>
    </row>
    <row r="82" spans="1:20" x14ac:dyDescent="0.2">
      <c r="A82" s="41">
        <v>75</v>
      </c>
      <c r="B82" s="42" t="s">
        <v>129</v>
      </c>
      <c r="C82" s="43">
        <v>2622</v>
      </c>
      <c r="D82" s="43">
        <v>2622</v>
      </c>
      <c r="E82" s="43">
        <v>2622</v>
      </c>
      <c r="F82" s="43">
        <v>2622</v>
      </c>
      <c r="G82" s="43">
        <v>0</v>
      </c>
      <c r="H82" s="43">
        <v>0</v>
      </c>
      <c r="I82" s="43">
        <v>0</v>
      </c>
      <c r="J82" s="43">
        <v>0</v>
      </c>
      <c r="K82" s="121" t="str">
        <f t="shared" si="11"/>
        <v>ok</v>
      </c>
      <c r="L82" s="45">
        <f t="shared" si="12"/>
        <v>0</v>
      </c>
      <c r="M82" s="45">
        <f t="shared" si="13"/>
        <v>0</v>
      </c>
      <c r="N82" s="45">
        <f t="shared" si="14"/>
        <v>0</v>
      </c>
      <c r="O82" s="45">
        <f t="shared" si="15"/>
        <v>0</v>
      </c>
      <c r="P82" s="54" t="s">
        <v>22</v>
      </c>
      <c r="Q82" s="54" t="s">
        <v>22</v>
      </c>
      <c r="R82" s="54" t="s">
        <v>22</v>
      </c>
      <c r="S82" s="54" t="s">
        <v>22</v>
      </c>
      <c r="T82" s="58"/>
    </row>
    <row r="83" spans="1:20" x14ac:dyDescent="0.2">
      <c r="A83" s="41">
        <v>76</v>
      </c>
      <c r="B83" s="42" t="s">
        <v>130</v>
      </c>
      <c r="C83" s="43">
        <v>10386.280000000001</v>
      </c>
      <c r="D83" s="43">
        <v>10464.18</v>
      </c>
      <c r="E83" s="43">
        <v>10542.66</v>
      </c>
      <c r="F83" s="43">
        <v>10621.73</v>
      </c>
      <c r="G83" s="43">
        <v>10386.280000000001</v>
      </c>
      <c r="H83" s="43">
        <v>10464.18</v>
      </c>
      <c r="I83" s="43">
        <v>10542.66</v>
      </c>
      <c r="J83" s="43">
        <v>10621.73</v>
      </c>
      <c r="K83" s="121" t="str">
        <f t="shared" si="11"/>
        <v>ok</v>
      </c>
      <c r="L83" s="45">
        <f t="shared" si="12"/>
        <v>7.5002792145021733E-3</v>
      </c>
      <c r="M83" s="45">
        <f t="shared" si="13"/>
        <v>7.499870988457725E-3</v>
      </c>
      <c r="N83" s="45">
        <f t="shared" si="14"/>
        <v>7.5000047426360813E-3</v>
      </c>
      <c r="O83" s="45">
        <f t="shared" si="15"/>
        <v>7.5000516485319935E-3</v>
      </c>
      <c r="P83" s="54">
        <f>(H83-G83)/G83</f>
        <v>7.5002792145021733E-3</v>
      </c>
      <c r="Q83" s="54">
        <f>(I83-H83)/H83</f>
        <v>7.499870988457725E-3</v>
      </c>
      <c r="R83" s="54">
        <f>(J83-I83)/I83</f>
        <v>7.5000047426360813E-3</v>
      </c>
      <c r="S83" s="54">
        <f t="shared" ref="S83:S146" si="16">AVERAGE(P83:R83)</f>
        <v>7.5000516485319935E-3</v>
      </c>
      <c r="T83" s="58"/>
    </row>
    <row r="84" spans="1:20" x14ac:dyDescent="0.2">
      <c r="A84" s="41">
        <v>77</v>
      </c>
      <c r="B84" s="42" t="s">
        <v>131</v>
      </c>
      <c r="C84" s="43">
        <v>2981</v>
      </c>
      <c r="D84" s="43">
        <v>2981</v>
      </c>
      <c r="E84" s="43">
        <v>2981</v>
      </c>
      <c r="F84" s="43">
        <v>2981</v>
      </c>
      <c r="G84" s="43">
        <v>0</v>
      </c>
      <c r="H84" s="43">
        <v>0</v>
      </c>
      <c r="I84" s="43">
        <v>0</v>
      </c>
      <c r="J84" s="43">
        <v>0</v>
      </c>
      <c r="K84" s="121" t="str">
        <f t="shared" si="11"/>
        <v>ok</v>
      </c>
      <c r="L84" s="45">
        <f t="shared" si="12"/>
        <v>0</v>
      </c>
      <c r="M84" s="45">
        <f t="shared" si="13"/>
        <v>0</v>
      </c>
      <c r="N84" s="45">
        <f t="shared" si="14"/>
        <v>0</v>
      </c>
      <c r="O84" s="45">
        <f t="shared" si="15"/>
        <v>0</v>
      </c>
      <c r="P84" s="54" t="s">
        <v>22</v>
      </c>
      <c r="Q84" s="54" t="s">
        <v>22</v>
      </c>
      <c r="R84" s="54" t="s">
        <v>22</v>
      </c>
      <c r="S84" s="54" t="s">
        <v>22</v>
      </c>
      <c r="T84" s="58"/>
    </row>
    <row r="85" spans="1:20" x14ac:dyDescent="0.2">
      <c r="A85" s="41">
        <v>78</v>
      </c>
      <c r="B85" s="42" t="s">
        <v>132</v>
      </c>
      <c r="C85" s="43">
        <v>3915</v>
      </c>
      <c r="D85" s="43">
        <v>3915</v>
      </c>
      <c r="E85" s="43">
        <v>3915</v>
      </c>
      <c r="F85" s="43">
        <v>3915</v>
      </c>
      <c r="G85" s="43">
        <v>0</v>
      </c>
      <c r="H85" s="43">
        <v>0</v>
      </c>
      <c r="I85" s="43">
        <v>0</v>
      </c>
      <c r="J85" s="43">
        <v>0</v>
      </c>
      <c r="K85" s="121" t="str">
        <f t="shared" si="11"/>
        <v>ok</v>
      </c>
      <c r="L85" s="45">
        <f t="shared" si="12"/>
        <v>0</v>
      </c>
      <c r="M85" s="45">
        <f t="shared" si="13"/>
        <v>0</v>
      </c>
      <c r="N85" s="45">
        <f t="shared" si="14"/>
        <v>0</v>
      </c>
      <c r="O85" s="45">
        <f t="shared" si="15"/>
        <v>0</v>
      </c>
      <c r="P85" s="54" t="s">
        <v>22</v>
      </c>
      <c r="Q85" s="54" t="s">
        <v>22</v>
      </c>
      <c r="R85" s="54" t="s">
        <v>22</v>
      </c>
      <c r="S85" s="54" t="s">
        <v>22</v>
      </c>
      <c r="T85" s="58"/>
    </row>
    <row r="86" spans="1:20" x14ac:dyDescent="0.2">
      <c r="A86" s="41">
        <v>79</v>
      </c>
      <c r="B86" s="42" t="s">
        <v>133</v>
      </c>
      <c r="C86" s="43">
        <v>9730.91</v>
      </c>
      <c r="D86" s="43">
        <v>9838.3499999999985</v>
      </c>
      <c r="E86" s="43">
        <v>9944.06</v>
      </c>
      <c r="F86" s="43">
        <v>10039.5</v>
      </c>
      <c r="G86" s="43">
        <v>0</v>
      </c>
      <c r="H86" s="43">
        <v>0</v>
      </c>
      <c r="I86" s="43">
        <v>0</v>
      </c>
      <c r="J86" s="43">
        <v>0</v>
      </c>
      <c r="K86" s="121" t="str">
        <f t="shared" si="11"/>
        <v>ok</v>
      </c>
      <c r="L86" s="45">
        <f t="shared" si="12"/>
        <v>1.1041105097056565E-2</v>
      </c>
      <c r="M86" s="45">
        <f t="shared" si="13"/>
        <v>1.07446878795734E-2</v>
      </c>
      <c r="N86" s="45">
        <f t="shared" si="14"/>
        <v>9.597689474922769E-3</v>
      </c>
      <c r="O86" s="45">
        <f t="shared" si="15"/>
        <v>1.0461160817184243E-2</v>
      </c>
      <c r="P86" s="54" t="s">
        <v>22</v>
      </c>
      <c r="Q86" s="54" t="s">
        <v>22</v>
      </c>
      <c r="R86" s="54" t="s">
        <v>22</v>
      </c>
      <c r="S86" s="54" t="s">
        <v>22</v>
      </c>
      <c r="T86" s="58"/>
    </row>
    <row r="87" spans="1:20" x14ac:dyDescent="0.2">
      <c r="A87" s="41">
        <v>80</v>
      </c>
      <c r="B87" s="42" t="s">
        <v>41</v>
      </c>
      <c r="C87" s="43">
        <v>3744.99</v>
      </c>
      <c r="D87" s="43">
        <v>3810.47</v>
      </c>
      <c r="E87" s="43">
        <v>3856.3</v>
      </c>
      <c r="F87" s="43">
        <v>3911.95</v>
      </c>
      <c r="G87" s="43">
        <v>0</v>
      </c>
      <c r="H87" s="43">
        <v>0</v>
      </c>
      <c r="I87" s="43">
        <v>0</v>
      </c>
      <c r="J87" s="43">
        <v>0</v>
      </c>
      <c r="K87" s="121" t="str">
        <f t="shared" si="11"/>
        <v>ok</v>
      </c>
      <c r="L87" s="45">
        <f t="shared" si="12"/>
        <v>1.7484692883025062E-2</v>
      </c>
      <c r="M87" s="45">
        <f t="shared" si="13"/>
        <v>1.2027387697580714E-2</v>
      </c>
      <c r="N87" s="45">
        <f t="shared" si="14"/>
        <v>1.4430931203485112E-2</v>
      </c>
      <c r="O87" s="45">
        <f t="shared" si="15"/>
        <v>1.4647670594696962E-2</v>
      </c>
      <c r="P87" s="54" t="s">
        <v>22</v>
      </c>
      <c r="Q87" s="54" t="s">
        <v>22</v>
      </c>
      <c r="R87" s="54" t="s">
        <v>22</v>
      </c>
      <c r="S87" s="54" t="s">
        <v>22</v>
      </c>
      <c r="T87" s="58"/>
    </row>
    <row r="88" spans="1:20" x14ac:dyDescent="0.2">
      <c r="A88" s="41">
        <v>81</v>
      </c>
      <c r="B88" s="42" t="s">
        <v>134</v>
      </c>
      <c r="C88" s="43">
        <v>107156.17</v>
      </c>
      <c r="D88" s="43">
        <v>108806.38</v>
      </c>
      <c r="E88" s="43">
        <v>110482</v>
      </c>
      <c r="F88" s="43">
        <v>112183.42</v>
      </c>
      <c r="G88" s="43">
        <v>88044.53</v>
      </c>
      <c r="H88" s="43">
        <v>104082.95</v>
      </c>
      <c r="I88" s="43">
        <v>104416.41</v>
      </c>
      <c r="J88" s="43">
        <v>106587.14</v>
      </c>
      <c r="K88" s="121" t="str">
        <f t="shared" si="11"/>
        <v>ok</v>
      </c>
      <c r="L88" s="45">
        <f t="shared" si="12"/>
        <v>1.540004649288983E-2</v>
      </c>
      <c r="M88" s="45">
        <f t="shared" si="13"/>
        <v>1.5400016065234367E-2</v>
      </c>
      <c r="N88" s="45">
        <f t="shared" si="14"/>
        <v>1.5399974656505116E-2</v>
      </c>
      <c r="O88" s="45">
        <f t="shared" si="15"/>
        <v>1.5400012404876437E-2</v>
      </c>
      <c r="P88" s="54">
        <f>(H88-G88)/G88</f>
        <v>0.18216259431449061</v>
      </c>
      <c r="Q88" s="54">
        <f>(I88-H88)/H88</f>
        <v>3.2037908226083753E-3</v>
      </c>
      <c r="R88" s="54">
        <f>(J88-I88)/I88</f>
        <v>2.0789165227955989E-2</v>
      </c>
      <c r="S88" s="54">
        <f t="shared" si="16"/>
        <v>6.8718516788351655E-2</v>
      </c>
      <c r="T88" s="58"/>
    </row>
    <row r="89" spans="1:20" x14ac:dyDescent="0.2">
      <c r="A89" s="41">
        <v>82</v>
      </c>
      <c r="B89" s="42" t="s">
        <v>135</v>
      </c>
      <c r="C89" s="43">
        <v>2851</v>
      </c>
      <c r="D89" s="43">
        <v>2851</v>
      </c>
      <c r="E89" s="43">
        <v>2851</v>
      </c>
      <c r="F89" s="43">
        <v>2851</v>
      </c>
      <c r="G89" s="43">
        <v>0</v>
      </c>
      <c r="H89" s="43">
        <v>0</v>
      </c>
      <c r="I89" s="43">
        <v>0</v>
      </c>
      <c r="J89" s="43">
        <v>0</v>
      </c>
      <c r="K89" s="121" t="str">
        <f t="shared" si="11"/>
        <v>ok</v>
      </c>
      <c r="L89" s="45">
        <f t="shared" si="12"/>
        <v>0</v>
      </c>
      <c r="M89" s="45">
        <f t="shared" si="13"/>
        <v>0</v>
      </c>
      <c r="N89" s="45">
        <f t="shared" si="14"/>
        <v>0</v>
      </c>
      <c r="O89" s="45">
        <f t="shared" si="15"/>
        <v>0</v>
      </c>
      <c r="P89" s="54" t="s">
        <v>22</v>
      </c>
      <c r="Q89" s="54" t="s">
        <v>22</v>
      </c>
      <c r="R89" s="54" t="s">
        <v>22</v>
      </c>
      <c r="S89" s="54" t="s">
        <v>22</v>
      </c>
      <c r="T89" s="58"/>
    </row>
    <row r="90" spans="1:20" x14ac:dyDescent="0.2">
      <c r="A90" s="41">
        <v>83</v>
      </c>
      <c r="B90" s="42" t="s">
        <v>136</v>
      </c>
      <c r="C90" s="43">
        <v>1269.8399999999999</v>
      </c>
      <c r="D90" s="43">
        <v>1288.8899999999999</v>
      </c>
      <c r="E90" s="43">
        <v>1308.22</v>
      </c>
      <c r="F90" s="43">
        <v>1327.85</v>
      </c>
      <c r="G90" s="43">
        <v>0</v>
      </c>
      <c r="H90" s="43">
        <v>0</v>
      </c>
      <c r="I90" s="43">
        <v>0</v>
      </c>
      <c r="J90" s="43">
        <v>0</v>
      </c>
      <c r="K90" s="121" t="str">
        <f t="shared" si="11"/>
        <v>ok</v>
      </c>
      <c r="L90" s="45">
        <f t="shared" si="12"/>
        <v>1.5001890001889968E-2</v>
      </c>
      <c r="M90" s="45">
        <f t="shared" si="13"/>
        <v>1.4997400864309722E-2</v>
      </c>
      <c r="N90" s="45">
        <f t="shared" si="14"/>
        <v>1.5005121462750824E-2</v>
      </c>
      <c r="O90" s="45">
        <f t="shared" si="15"/>
        <v>1.5001470776316838E-2</v>
      </c>
      <c r="P90" s="54" t="s">
        <v>22</v>
      </c>
      <c r="Q90" s="54" t="s">
        <v>22</v>
      </c>
      <c r="R90" s="54" t="s">
        <v>22</v>
      </c>
      <c r="S90" s="54" t="s">
        <v>22</v>
      </c>
      <c r="T90" s="58"/>
    </row>
    <row r="91" spans="1:20" x14ac:dyDescent="0.2">
      <c r="A91" s="41">
        <v>84</v>
      </c>
      <c r="B91" s="42" t="s">
        <v>137</v>
      </c>
      <c r="C91" s="43">
        <v>10396.32</v>
      </c>
      <c r="D91" s="43">
        <v>10406.719999999999</v>
      </c>
      <c r="E91" s="43">
        <v>10417.129999999999</v>
      </c>
      <c r="F91" s="43">
        <v>10427.540000000001</v>
      </c>
      <c r="G91" s="43">
        <v>0</v>
      </c>
      <c r="H91" s="43">
        <v>0</v>
      </c>
      <c r="I91" s="43">
        <v>0</v>
      </c>
      <c r="J91" s="43">
        <v>0</v>
      </c>
      <c r="K91" s="121" t="str">
        <f t="shared" si="11"/>
        <v>ok</v>
      </c>
      <c r="L91" s="45">
        <f t="shared" si="12"/>
        <v>1.0003539714052315E-3</v>
      </c>
      <c r="M91" s="45">
        <f t="shared" si="13"/>
        <v>1.0003151809599813E-3</v>
      </c>
      <c r="N91" s="45">
        <f t="shared" si="14"/>
        <v>9.9931555044447686E-4</v>
      </c>
      <c r="O91" s="45">
        <f t="shared" si="15"/>
        <v>9.9999490093656313E-4</v>
      </c>
      <c r="P91" s="54" t="s">
        <v>22</v>
      </c>
      <c r="Q91" s="54" t="s">
        <v>22</v>
      </c>
      <c r="R91" s="54" t="s">
        <v>22</v>
      </c>
      <c r="S91" s="54" t="s">
        <v>22</v>
      </c>
      <c r="T91" s="58"/>
    </row>
    <row r="92" spans="1:20" x14ac:dyDescent="0.2">
      <c r="A92" s="41">
        <v>85</v>
      </c>
      <c r="B92" s="42" t="s">
        <v>42</v>
      </c>
      <c r="C92" s="43">
        <v>4841.6400000000003</v>
      </c>
      <c r="D92" s="43">
        <v>4864.88</v>
      </c>
      <c r="E92" s="43">
        <v>4888.2300000000005</v>
      </c>
      <c r="F92" s="43">
        <v>4911.6899999999996</v>
      </c>
      <c r="G92" s="43">
        <v>0</v>
      </c>
      <c r="H92" s="43">
        <v>0</v>
      </c>
      <c r="I92" s="43">
        <v>0</v>
      </c>
      <c r="J92" s="43">
        <v>0</v>
      </c>
      <c r="K92" s="121" t="str">
        <f t="shared" si="11"/>
        <v>ok</v>
      </c>
      <c r="L92" s="45">
        <f t="shared" si="12"/>
        <v>4.8000264373228452E-3</v>
      </c>
      <c r="M92" s="45">
        <f t="shared" si="13"/>
        <v>4.7997072897996177E-3</v>
      </c>
      <c r="N92" s="45">
        <f t="shared" si="14"/>
        <v>4.7992831761187842E-3</v>
      </c>
      <c r="O92" s="45">
        <f t="shared" si="15"/>
        <v>4.7996723010804154E-3</v>
      </c>
      <c r="P92" s="54" t="s">
        <v>22</v>
      </c>
      <c r="Q92" s="54" t="s">
        <v>22</v>
      </c>
      <c r="R92" s="54" t="s">
        <v>22</v>
      </c>
      <c r="S92" s="54" t="s">
        <v>22</v>
      </c>
      <c r="T92" s="58"/>
    </row>
    <row r="93" spans="1:20" x14ac:dyDescent="0.2">
      <c r="A93" s="41">
        <v>86</v>
      </c>
      <c r="B93" s="42" t="s">
        <v>138</v>
      </c>
      <c r="C93" s="43">
        <v>60198.33</v>
      </c>
      <c r="D93" s="43">
        <v>62866.21</v>
      </c>
      <c r="E93" s="43">
        <v>63668.13</v>
      </c>
      <c r="F93" s="43">
        <v>64477.26</v>
      </c>
      <c r="G93" s="43">
        <v>58006.080000000002</v>
      </c>
      <c r="H93" s="43">
        <v>60863.61</v>
      </c>
      <c r="I93" s="43">
        <v>61269.120000000003</v>
      </c>
      <c r="J93" s="43">
        <v>64030.58</v>
      </c>
      <c r="K93" s="121" t="str">
        <f t="shared" si="11"/>
        <v>ok</v>
      </c>
      <c r="L93" s="45">
        <f t="shared" si="12"/>
        <v>4.431817294599364E-2</v>
      </c>
      <c r="M93" s="45">
        <f t="shared" si="13"/>
        <v>1.2755978131972618E-2</v>
      </c>
      <c r="N93" s="45">
        <f t="shared" si="14"/>
        <v>1.270855607036055E-2</v>
      </c>
      <c r="O93" s="45">
        <f t="shared" si="15"/>
        <v>2.3260902382775603E-2</v>
      </c>
      <c r="P93" s="54">
        <f t="shared" ref="P93:R97" si="17">(H93-G93)/G93</f>
        <v>4.9262594541813524E-2</v>
      </c>
      <c r="Q93" s="54">
        <f t="shared" si="17"/>
        <v>6.6626018404100911E-3</v>
      </c>
      <c r="R93" s="54">
        <f t="shared" si="17"/>
        <v>4.507099171654496E-2</v>
      </c>
      <c r="S93" s="54">
        <f t="shared" si="16"/>
        <v>3.3665396032922859E-2</v>
      </c>
      <c r="T93" s="58"/>
    </row>
    <row r="94" spans="1:20" x14ac:dyDescent="0.2">
      <c r="A94" s="41">
        <v>87</v>
      </c>
      <c r="B94" s="42" t="s">
        <v>43</v>
      </c>
      <c r="C94" s="43">
        <v>1467897.83</v>
      </c>
      <c r="D94" s="43">
        <v>1485659.39</v>
      </c>
      <c r="E94" s="43">
        <v>1503635.87</v>
      </c>
      <c r="F94" s="43">
        <v>1521829.87</v>
      </c>
      <c r="G94" s="43">
        <v>1356500.31</v>
      </c>
      <c r="H94" s="43">
        <v>1387464.87</v>
      </c>
      <c r="I94" s="43">
        <v>1405045.44</v>
      </c>
      <c r="J94" s="43">
        <v>1424138.47</v>
      </c>
      <c r="K94" s="121" t="str">
        <f t="shared" si="11"/>
        <v>ok</v>
      </c>
      <c r="L94" s="45">
        <f t="shared" si="12"/>
        <v>1.209999745009489E-2</v>
      </c>
      <c r="M94" s="45">
        <f t="shared" si="13"/>
        <v>1.2100000929553722E-2</v>
      </c>
      <c r="N94" s="45">
        <f t="shared" si="14"/>
        <v>1.2100003972371315E-2</v>
      </c>
      <c r="O94" s="45">
        <f t="shared" si="15"/>
        <v>1.2100000784006642E-2</v>
      </c>
      <c r="P94" s="54">
        <f t="shared" si="17"/>
        <v>2.2826799059117098E-2</v>
      </c>
      <c r="Q94" s="54">
        <f t="shared" si="17"/>
        <v>1.2671001897150615E-2</v>
      </c>
      <c r="R94" s="54">
        <f t="shared" si="17"/>
        <v>1.3588905708273768E-2</v>
      </c>
      <c r="S94" s="54">
        <f t="shared" si="16"/>
        <v>1.6362235554847161E-2</v>
      </c>
      <c r="T94" s="58"/>
    </row>
    <row r="95" spans="1:20" x14ac:dyDescent="0.2">
      <c r="A95" s="41">
        <v>88</v>
      </c>
      <c r="B95" s="42" t="s">
        <v>139</v>
      </c>
      <c r="C95" s="43">
        <v>40780</v>
      </c>
      <c r="D95" s="43">
        <v>41620.07</v>
      </c>
      <c r="E95" s="43">
        <v>42477.440000000002</v>
      </c>
      <c r="F95" s="43">
        <v>43352.480000000003</v>
      </c>
      <c r="G95" s="43">
        <v>16006.34</v>
      </c>
      <c r="H95" s="43">
        <v>16173.08</v>
      </c>
      <c r="I95" s="43">
        <v>16516.16</v>
      </c>
      <c r="J95" s="43">
        <v>16779.09</v>
      </c>
      <c r="K95" s="121" t="str">
        <f t="shared" si="11"/>
        <v>ok</v>
      </c>
      <c r="L95" s="45">
        <f t="shared" si="12"/>
        <v>2.060004904364884E-2</v>
      </c>
      <c r="M95" s="45">
        <f t="shared" si="13"/>
        <v>2.0599917299514457E-2</v>
      </c>
      <c r="N95" s="45">
        <f t="shared" si="14"/>
        <v>2.0600111494478029E-2</v>
      </c>
      <c r="O95" s="45">
        <f t="shared" si="15"/>
        <v>2.0600025945880441E-2</v>
      </c>
      <c r="P95" s="54">
        <f t="shared" si="17"/>
        <v>1.0417122215322165E-2</v>
      </c>
      <c r="Q95" s="54">
        <f t="shared" si="17"/>
        <v>2.1213028068865047E-2</v>
      </c>
      <c r="R95" s="54">
        <f t="shared" si="17"/>
        <v>1.5919559994575026E-2</v>
      </c>
      <c r="S95" s="54">
        <f t="shared" si="16"/>
        <v>1.5849903426254079E-2</v>
      </c>
      <c r="T95" s="58"/>
    </row>
    <row r="96" spans="1:20" x14ac:dyDescent="0.2">
      <c r="A96" s="41">
        <v>89</v>
      </c>
      <c r="B96" s="42" t="s">
        <v>140</v>
      </c>
      <c r="C96" s="43">
        <v>18178</v>
      </c>
      <c r="D96" s="43">
        <v>18178</v>
      </c>
      <c r="E96" s="43">
        <v>18178</v>
      </c>
      <c r="F96" s="43">
        <v>18684.54</v>
      </c>
      <c r="G96" s="43">
        <v>12789.5</v>
      </c>
      <c r="H96" s="43">
        <v>13582.99</v>
      </c>
      <c r="I96" s="43">
        <v>15726.28</v>
      </c>
      <c r="J96" s="43">
        <v>16379.23</v>
      </c>
      <c r="K96" s="121" t="str">
        <f t="shared" si="11"/>
        <v>ok</v>
      </c>
      <c r="L96" s="45">
        <f t="shared" si="12"/>
        <v>0</v>
      </c>
      <c r="M96" s="45">
        <f t="shared" si="13"/>
        <v>0</v>
      </c>
      <c r="N96" s="45">
        <f t="shared" si="14"/>
        <v>2.7865551765870879E-2</v>
      </c>
      <c r="O96" s="45">
        <f t="shared" si="15"/>
        <v>9.2885172552902937E-3</v>
      </c>
      <c r="P96" s="54">
        <f t="shared" si="17"/>
        <v>6.2042300324484913E-2</v>
      </c>
      <c r="Q96" s="54">
        <f t="shared" si="17"/>
        <v>0.15779220922639278</v>
      </c>
      <c r="R96" s="54">
        <f t="shared" si="17"/>
        <v>4.1519672802468155E-2</v>
      </c>
      <c r="S96" s="54">
        <f t="shared" si="16"/>
        <v>8.7118060784448614E-2</v>
      </c>
      <c r="T96" s="58"/>
    </row>
    <row r="97" spans="1:20" x14ac:dyDescent="0.2">
      <c r="A97" s="41">
        <v>90</v>
      </c>
      <c r="B97" s="42" t="s">
        <v>141</v>
      </c>
      <c r="C97" s="43">
        <v>32404.280000000002</v>
      </c>
      <c r="D97" s="43">
        <v>32538.37</v>
      </c>
      <c r="E97" s="43">
        <v>32667.22</v>
      </c>
      <c r="F97" s="43">
        <v>32796.57</v>
      </c>
      <c r="G97" s="43">
        <v>16446.73</v>
      </c>
      <c r="H97" s="43">
        <v>16901.599999999999</v>
      </c>
      <c r="I97" s="43">
        <v>17290.669999999998</v>
      </c>
      <c r="J97" s="43">
        <v>17651.13</v>
      </c>
      <c r="K97" s="121" t="str">
        <f t="shared" si="11"/>
        <v>ok</v>
      </c>
      <c r="L97" s="45">
        <f t="shared" si="12"/>
        <v>4.1380336177812465E-3</v>
      </c>
      <c r="M97" s="45">
        <f t="shared" si="13"/>
        <v>3.9599402182716034E-3</v>
      </c>
      <c r="N97" s="45">
        <f t="shared" si="14"/>
        <v>3.9596268063213994E-3</v>
      </c>
      <c r="O97" s="45">
        <f t="shared" si="15"/>
        <v>4.0192002141247497E-3</v>
      </c>
      <c r="P97" s="54">
        <f t="shared" si="17"/>
        <v>2.765716954069283E-2</v>
      </c>
      <c r="Q97" s="54">
        <f t="shared" si="17"/>
        <v>2.301971410990674E-2</v>
      </c>
      <c r="R97" s="54">
        <f t="shared" si="17"/>
        <v>2.0847081113687486E-2</v>
      </c>
      <c r="S97" s="54">
        <f t="shared" si="16"/>
        <v>2.3841321588095682E-2</v>
      </c>
      <c r="T97" s="58"/>
    </row>
    <row r="98" spans="1:20" x14ac:dyDescent="0.2">
      <c r="A98" s="41">
        <v>91</v>
      </c>
      <c r="B98" s="42" t="s">
        <v>142</v>
      </c>
      <c r="C98" s="43">
        <v>3913.26</v>
      </c>
      <c r="D98" s="43">
        <v>4039.41</v>
      </c>
      <c r="E98" s="43">
        <v>4064.64</v>
      </c>
      <c r="F98" s="43">
        <v>4101.08</v>
      </c>
      <c r="G98" s="43">
        <v>0</v>
      </c>
      <c r="H98" s="43">
        <v>0</v>
      </c>
      <c r="I98" s="43">
        <v>0</v>
      </c>
      <c r="J98" s="43">
        <v>0</v>
      </c>
      <c r="K98" s="121" t="str">
        <f t="shared" si="11"/>
        <v>ok</v>
      </c>
      <c r="L98" s="45">
        <f t="shared" si="12"/>
        <v>3.2236549577589944E-2</v>
      </c>
      <c r="M98" s="45">
        <f t="shared" si="13"/>
        <v>6.2459616627180753E-3</v>
      </c>
      <c r="N98" s="45">
        <f t="shared" si="14"/>
        <v>8.9651236025822846E-3</v>
      </c>
      <c r="O98" s="45">
        <f t="shared" si="15"/>
        <v>1.5815878280963435E-2</v>
      </c>
      <c r="P98" s="54" t="s">
        <v>22</v>
      </c>
      <c r="Q98" s="54" t="s">
        <v>22</v>
      </c>
      <c r="R98" s="54" t="s">
        <v>22</v>
      </c>
      <c r="S98" s="54" t="s">
        <v>22</v>
      </c>
      <c r="T98" s="58"/>
    </row>
    <row r="99" spans="1:20" x14ac:dyDescent="0.2">
      <c r="A99" s="41">
        <v>92</v>
      </c>
      <c r="B99" s="42" t="s">
        <v>143</v>
      </c>
      <c r="C99" s="43">
        <v>11749.83</v>
      </c>
      <c r="D99" s="43">
        <v>11766.29</v>
      </c>
      <c r="E99" s="43">
        <v>11782.759999999998</v>
      </c>
      <c r="F99" s="43">
        <v>11799.26</v>
      </c>
      <c r="G99" s="43">
        <v>9350.93</v>
      </c>
      <c r="H99" s="43">
        <v>9687.4699999999993</v>
      </c>
      <c r="I99" s="43">
        <v>9756.58</v>
      </c>
      <c r="J99" s="43">
        <v>9888.7900000000009</v>
      </c>
      <c r="K99" s="121" t="str">
        <f t="shared" si="11"/>
        <v>ok</v>
      </c>
      <c r="L99" s="45">
        <f t="shared" si="12"/>
        <v>1.4008713317555186E-3</v>
      </c>
      <c r="M99" s="45">
        <f t="shared" si="13"/>
        <v>1.3997615221108374E-3</v>
      </c>
      <c r="N99" s="45">
        <f t="shared" si="14"/>
        <v>1.4003510213228328E-3</v>
      </c>
      <c r="O99" s="45">
        <f t="shared" si="15"/>
        <v>1.4003279583963961E-3</v>
      </c>
      <c r="P99" s="54">
        <f>(H99-G99)/G99</f>
        <v>3.5990003133378072E-2</v>
      </c>
      <c r="Q99" s="54">
        <f>(I99-H99)/H99</f>
        <v>7.1339575761267477E-3</v>
      </c>
      <c r="R99" s="54">
        <f>(J99-I99)/I99</f>
        <v>1.3550854910224787E-2</v>
      </c>
      <c r="S99" s="54">
        <f t="shared" si="16"/>
        <v>1.8891605206576536E-2</v>
      </c>
      <c r="T99" s="58"/>
    </row>
    <row r="100" spans="1:20" x14ac:dyDescent="0.2">
      <c r="A100" s="41">
        <v>93</v>
      </c>
      <c r="B100" s="42" t="s">
        <v>144</v>
      </c>
      <c r="C100" s="43">
        <v>1341</v>
      </c>
      <c r="D100" s="43">
        <v>1341</v>
      </c>
      <c r="E100" s="43">
        <v>1341</v>
      </c>
      <c r="F100" s="43">
        <v>1341</v>
      </c>
      <c r="G100" s="43">
        <v>0</v>
      </c>
      <c r="H100" s="43">
        <v>0</v>
      </c>
      <c r="I100" s="43">
        <v>0</v>
      </c>
      <c r="J100" s="43">
        <v>0</v>
      </c>
      <c r="K100" s="121" t="str">
        <f t="shared" si="11"/>
        <v>ok</v>
      </c>
      <c r="L100" s="45">
        <f t="shared" si="12"/>
        <v>0</v>
      </c>
      <c r="M100" s="45">
        <f t="shared" si="13"/>
        <v>0</v>
      </c>
      <c r="N100" s="45">
        <f t="shared" si="14"/>
        <v>0</v>
      </c>
      <c r="O100" s="45">
        <f t="shared" si="15"/>
        <v>0</v>
      </c>
      <c r="P100" s="54" t="s">
        <v>22</v>
      </c>
      <c r="Q100" s="54" t="s">
        <v>22</v>
      </c>
      <c r="R100" s="54" t="s">
        <v>22</v>
      </c>
      <c r="S100" s="54" t="s">
        <v>22</v>
      </c>
      <c r="T100" s="58"/>
    </row>
    <row r="101" spans="1:20" x14ac:dyDescent="0.2">
      <c r="A101" s="41">
        <v>94</v>
      </c>
      <c r="B101" s="42" t="s">
        <v>145</v>
      </c>
      <c r="C101" s="43">
        <v>1729</v>
      </c>
      <c r="D101" s="43">
        <v>1729</v>
      </c>
      <c r="E101" s="43">
        <v>1729</v>
      </c>
      <c r="F101" s="43">
        <v>1729</v>
      </c>
      <c r="G101" s="43">
        <v>0</v>
      </c>
      <c r="H101" s="43">
        <v>0</v>
      </c>
      <c r="I101" s="43">
        <v>0</v>
      </c>
      <c r="J101" s="43">
        <v>0</v>
      </c>
      <c r="K101" s="121" t="str">
        <f t="shared" si="11"/>
        <v>ok</v>
      </c>
      <c r="L101" s="45">
        <f t="shared" si="12"/>
        <v>0</v>
      </c>
      <c r="M101" s="45">
        <f t="shared" si="13"/>
        <v>0</v>
      </c>
      <c r="N101" s="45">
        <f t="shared" si="14"/>
        <v>0</v>
      </c>
      <c r="O101" s="45">
        <f t="shared" si="15"/>
        <v>0</v>
      </c>
      <c r="P101" s="54" t="s">
        <v>22</v>
      </c>
      <c r="Q101" s="54" t="s">
        <v>22</v>
      </c>
      <c r="R101" s="54" t="s">
        <v>22</v>
      </c>
      <c r="S101" s="54" t="s">
        <v>22</v>
      </c>
      <c r="T101" s="58"/>
    </row>
    <row r="102" spans="1:20" x14ac:dyDescent="0.2">
      <c r="A102" s="41">
        <v>95</v>
      </c>
      <c r="B102" s="42" t="s">
        <v>146</v>
      </c>
      <c r="C102" s="43">
        <v>2787.05</v>
      </c>
      <c r="D102" s="43">
        <v>2796.8</v>
      </c>
      <c r="E102" s="43">
        <v>2806.59</v>
      </c>
      <c r="F102" s="43">
        <v>2816.42</v>
      </c>
      <c r="G102" s="43">
        <v>0</v>
      </c>
      <c r="H102" s="43">
        <v>0</v>
      </c>
      <c r="I102" s="43">
        <v>0</v>
      </c>
      <c r="J102" s="43">
        <v>0</v>
      </c>
      <c r="K102" s="121" t="str">
        <f t="shared" si="11"/>
        <v>ok</v>
      </c>
      <c r="L102" s="45">
        <f t="shared" si="12"/>
        <v>3.4983225991639904E-3</v>
      </c>
      <c r="M102" s="45">
        <f t="shared" si="13"/>
        <v>3.5004290617848838E-3</v>
      </c>
      <c r="N102" s="45">
        <f t="shared" si="14"/>
        <v>3.5024709701096087E-3</v>
      </c>
      <c r="O102" s="45">
        <f t="shared" si="15"/>
        <v>3.5004075436861613E-3</v>
      </c>
      <c r="P102" s="54" t="s">
        <v>22</v>
      </c>
      <c r="Q102" s="54" t="s">
        <v>22</v>
      </c>
      <c r="R102" s="54" t="s">
        <v>22</v>
      </c>
      <c r="S102" s="54" t="s">
        <v>22</v>
      </c>
      <c r="T102" s="58"/>
    </row>
    <row r="103" spans="1:20" x14ac:dyDescent="0.2">
      <c r="A103" s="41">
        <v>96</v>
      </c>
      <c r="B103" s="42" t="s">
        <v>44</v>
      </c>
      <c r="C103" s="43">
        <v>10446.719999999999</v>
      </c>
      <c r="D103" s="43">
        <v>10628.24</v>
      </c>
      <c r="E103" s="43">
        <v>10812.76</v>
      </c>
      <c r="F103" s="43">
        <v>11006.54</v>
      </c>
      <c r="G103" s="43">
        <v>0</v>
      </c>
      <c r="H103" s="43">
        <v>0</v>
      </c>
      <c r="I103" s="43">
        <v>0</v>
      </c>
      <c r="J103" s="43">
        <v>0</v>
      </c>
      <c r="K103" s="121" t="str">
        <f t="shared" si="11"/>
        <v>ok</v>
      </c>
      <c r="L103" s="45">
        <f t="shared" si="12"/>
        <v>1.7375788764320325E-2</v>
      </c>
      <c r="M103" s="45">
        <f t="shared" si="13"/>
        <v>1.7361294061857883E-2</v>
      </c>
      <c r="N103" s="45">
        <f t="shared" si="14"/>
        <v>1.7921418768196154E-2</v>
      </c>
      <c r="O103" s="45">
        <f t="shared" si="15"/>
        <v>1.7552833864791454E-2</v>
      </c>
      <c r="P103" s="54" t="s">
        <v>22</v>
      </c>
      <c r="Q103" s="54" t="s">
        <v>22</v>
      </c>
      <c r="R103" s="54" t="s">
        <v>22</v>
      </c>
      <c r="S103" s="54" t="s">
        <v>22</v>
      </c>
      <c r="T103" s="58"/>
    </row>
    <row r="104" spans="1:20" x14ac:dyDescent="0.2">
      <c r="A104" s="41">
        <v>97</v>
      </c>
      <c r="B104" s="42" t="s">
        <v>147</v>
      </c>
      <c r="C104" s="43">
        <v>2848</v>
      </c>
      <c r="D104" s="43">
        <v>2848</v>
      </c>
      <c r="E104" s="43">
        <v>2848</v>
      </c>
      <c r="F104" s="43">
        <v>2848</v>
      </c>
      <c r="G104" s="43">
        <v>2.8</v>
      </c>
      <c r="H104" s="43">
        <v>5.6</v>
      </c>
      <c r="I104" s="43">
        <v>0</v>
      </c>
      <c r="J104" s="43">
        <v>0</v>
      </c>
      <c r="K104" s="121" t="str">
        <f t="shared" si="11"/>
        <v>ok</v>
      </c>
      <c r="L104" s="45">
        <f t="shared" si="12"/>
        <v>0</v>
      </c>
      <c r="M104" s="45">
        <f t="shared" si="13"/>
        <v>0</v>
      </c>
      <c r="N104" s="45">
        <f t="shared" si="14"/>
        <v>0</v>
      </c>
      <c r="O104" s="45">
        <f t="shared" si="15"/>
        <v>0</v>
      </c>
      <c r="P104" s="54" t="s">
        <v>22</v>
      </c>
      <c r="Q104" s="54" t="s">
        <v>22</v>
      </c>
      <c r="R104" s="54" t="s">
        <v>22</v>
      </c>
      <c r="S104" s="54" t="s">
        <v>22</v>
      </c>
      <c r="T104" s="58"/>
    </row>
    <row r="105" spans="1:20" x14ac:dyDescent="0.2">
      <c r="A105" s="41">
        <v>98</v>
      </c>
      <c r="B105" s="42" t="s">
        <v>148</v>
      </c>
      <c r="C105" s="43">
        <v>10264.09</v>
      </c>
      <c r="D105" s="43">
        <v>10358.52</v>
      </c>
      <c r="E105" s="43">
        <v>10453.81</v>
      </c>
      <c r="F105" s="43">
        <v>10549.99</v>
      </c>
      <c r="G105" s="43">
        <v>3.51</v>
      </c>
      <c r="H105" s="43">
        <v>0</v>
      </c>
      <c r="I105" s="43">
        <v>0</v>
      </c>
      <c r="J105" s="43">
        <v>0</v>
      </c>
      <c r="K105" s="121" t="str">
        <f t="shared" si="11"/>
        <v>ok</v>
      </c>
      <c r="L105" s="45">
        <f t="shared" si="12"/>
        <v>9.2000362428622789E-3</v>
      </c>
      <c r="M105" s="45">
        <f t="shared" si="13"/>
        <v>9.1991906179646372E-3</v>
      </c>
      <c r="N105" s="45">
        <f t="shared" si="14"/>
        <v>9.2004733202536004E-3</v>
      </c>
      <c r="O105" s="45">
        <f t="shared" si="15"/>
        <v>9.1999000603601722E-3</v>
      </c>
      <c r="P105" s="54" t="s">
        <v>22</v>
      </c>
      <c r="Q105" s="54" t="s">
        <v>22</v>
      </c>
      <c r="R105" s="54" t="s">
        <v>22</v>
      </c>
      <c r="S105" s="54" t="s">
        <v>22</v>
      </c>
      <c r="T105" s="58"/>
    </row>
    <row r="106" spans="1:20" x14ac:dyDescent="0.2">
      <c r="A106" s="41">
        <v>99</v>
      </c>
      <c r="B106" s="42" t="s">
        <v>149</v>
      </c>
      <c r="C106" s="43">
        <v>5208.47</v>
      </c>
      <c r="D106" s="43">
        <v>5243.36</v>
      </c>
      <c r="E106" s="43">
        <v>5278.49</v>
      </c>
      <c r="F106" s="43">
        <v>5313.86</v>
      </c>
      <c r="G106" s="43">
        <v>0</v>
      </c>
      <c r="H106" s="43">
        <v>0</v>
      </c>
      <c r="I106" s="43">
        <v>0</v>
      </c>
      <c r="J106" s="43">
        <v>0</v>
      </c>
      <c r="K106" s="121" t="str">
        <f t="shared" si="11"/>
        <v>ok</v>
      </c>
      <c r="L106" s="45">
        <f t="shared" si="12"/>
        <v>6.6987042260009981E-3</v>
      </c>
      <c r="M106" s="45">
        <f t="shared" si="13"/>
        <v>6.6999023526898996E-3</v>
      </c>
      <c r="N106" s="45">
        <f t="shared" si="14"/>
        <v>6.7007799579046077E-3</v>
      </c>
      <c r="O106" s="45">
        <f t="shared" si="15"/>
        <v>6.6997955121985012E-3</v>
      </c>
      <c r="P106" s="54" t="s">
        <v>22</v>
      </c>
      <c r="Q106" s="54" t="s">
        <v>22</v>
      </c>
      <c r="R106" s="54" t="s">
        <v>22</v>
      </c>
      <c r="S106" s="54" t="s">
        <v>22</v>
      </c>
      <c r="T106" s="58"/>
    </row>
    <row r="107" spans="1:20" x14ac:dyDescent="0.2">
      <c r="A107" s="41">
        <v>100</v>
      </c>
      <c r="B107" s="42" t="s">
        <v>45</v>
      </c>
      <c r="C107" s="43">
        <v>13006.29</v>
      </c>
      <c r="D107" s="43">
        <v>13144.24</v>
      </c>
      <c r="E107" s="43">
        <v>13280.95</v>
      </c>
      <c r="F107" s="43">
        <v>13419.060000000001</v>
      </c>
      <c r="G107" s="43">
        <v>3.07</v>
      </c>
      <c r="H107" s="43">
        <v>0</v>
      </c>
      <c r="I107" s="43">
        <v>0</v>
      </c>
      <c r="J107" s="43">
        <v>0</v>
      </c>
      <c r="K107" s="121" t="str">
        <f t="shared" si="11"/>
        <v>ok</v>
      </c>
      <c r="L107" s="45">
        <f t="shared" si="12"/>
        <v>1.0606406592502466E-2</v>
      </c>
      <c r="M107" s="45">
        <f t="shared" si="13"/>
        <v>1.040075348593764E-2</v>
      </c>
      <c r="N107" s="45">
        <f t="shared" si="14"/>
        <v>1.0399105485676897E-2</v>
      </c>
      <c r="O107" s="45">
        <f t="shared" si="15"/>
        <v>1.0468755188039002E-2</v>
      </c>
      <c r="P107" s="54" t="s">
        <v>22</v>
      </c>
      <c r="Q107" s="54" t="s">
        <v>22</v>
      </c>
      <c r="R107" s="54" t="s">
        <v>22</v>
      </c>
      <c r="S107" s="54" t="s">
        <v>22</v>
      </c>
      <c r="T107" s="58"/>
    </row>
    <row r="108" spans="1:20" x14ac:dyDescent="0.2">
      <c r="A108" s="41">
        <v>101</v>
      </c>
      <c r="B108" s="42" t="s">
        <v>46</v>
      </c>
      <c r="C108" s="43">
        <v>49060.45</v>
      </c>
      <c r="D108" s="43">
        <v>49418.59</v>
      </c>
      <c r="E108" s="43">
        <v>49779.35</v>
      </c>
      <c r="F108" s="43">
        <v>50142.74</v>
      </c>
      <c r="G108" s="43">
        <v>39633.58</v>
      </c>
      <c r="H108" s="43">
        <v>39694.82</v>
      </c>
      <c r="I108" s="43">
        <v>40050.06</v>
      </c>
      <c r="J108" s="43">
        <v>40344.050000000003</v>
      </c>
      <c r="K108" s="121" t="str">
        <f t="shared" si="11"/>
        <v>ok</v>
      </c>
      <c r="L108" s="45">
        <f t="shared" si="12"/>
        <v>7.2999738078227865E-3</v>
      </c>
      <c r="M108" s="45">
        <f t="shared" si="13"/>
        <v>7.3000868701434433E-3</v>
      </c>
      <c r="N108" s="45">
        <f t="shared" si="14"/>
        <v>7.3000149660451454E-3</v>
      </c>
      <c r="O108" s="45">
        <f t="shared" si="15"/>
        <v>7.3000252146704593E-3</v>
      </c>
      <c r="P108" s="54">
        <f>(H108-G108)/G108</f>
        <v>1.5451543867598628E-3</v>
      </c>
      <c r="Q108" s="54">
        <f>(I108-H108)/H108</f>
        <v>8.9492785204718893E-3</v>
      </c>
      <c r="R108" s="54">
        <f>(J108-I108)/I108</f>
        <v>7.3405632850488929E-3</v>
      </c>
      <c r="S108" s="54">
        <f t="shared" si="16"/>
        <v>5.9449987307602153E-3</v>
      </c>
      <c r="T108" s="58"/>
    </row>
    <row r="109" spans="1:20" x14ac:dyDescent="0.2">
      <c r="A109" s="41">
        <v>102</v>
      </c>
      <c r="B109" s="42" t="s">
        <v>150</v>
      </c>
      <c r="C109" s="43">
        <v>23130.16</v>
      </c>
      <c r="D109" s="43">
        <v>23289.77</v>
      </c>
      <c r="E109" s="43">
        <v>23450.46</v>
      </c>
      <c r="F109" s="43">
        <v>23612.27</v>
      </c>
      <c r="G109" s="43">
        <v>0</v>
      </c>
      <c r="H109" s="43">
        <v>0</v>
      </c>
      <c r="I109" s="43">
        <v>0</v>
      </c>
      <c r="J109" s="43">
        <v>0</v>
      </c>
      <c r="K109" s="121" t="str">
        <f t="shared" si="11"/>
        <v>ok</v>
      </c>
      <c r="L109" s="45">
        <f t="shared" si="12"/>
        <v>6.9005143068617157E-3</v>
      </c>
      <c r="M109" s="45">
        <f t="shared" si="13"/>
        <v>6.8995958311309511E-3</v>
      </c>
      <c r="N109" s="45">
        <f t="shared" si="14"/>
        <v>6.9000778662764535E-3</v>
      </c>
      <c r="O109" s="45">
        <f t="shared" si="15"/>
        <v>6.900062668089707E-3</v>
      </c>
      <c r="P109" s="54" t="s">
        <v>22</v>
      </c>
      <c r="Q109" s="54" t="s">
        <v>22</v>
      </c>
      <c r="R109" s="54" t="s">
        <v>22</v>
      </c>
      <c r="S109" s="54" t="s">
        <v>22</v>
      </c>
      <c r="T109" s="58"/>
    </row>
    <row r="110" spans="1:20" x14ac:dyDescent="0.2">
      <c r="A110" s="41">
        <v>103</v>
      </c>
      <c r="B110" s="42" t="s">
        <v>151</v>
      </c>
      <c r="C110" s="43">
        <v>1319.76</v>
      </c>
      <c r="D110" s="43">
        <v>1321.6100000000001</v>
      </c>
      <c r="E110" s="43">
        <v>1323.45</v>
      </c>
      <c r="F110" s="43">
        <v>1325.31</v>
      </c>
      <c r="G110" s="43">
        <v>0</v>
      </c>
      <c r="H110" s="43">
        <v>0</v>
      </c>
      <c r="I110" s="43">
        <v>0</v>
      </c>
      <c r="J110" s="43">
        <v>0</v>
      </c>
      <c r="K110" s="121" t="str">
        <f t="shared" si="11"/>
        <v>ok</v>
      </c>
      <c r="L110" s="45">
        <f t="shared" si="12"/>
        <v>1.4017700187913989E-3</v>
      </c>
      <c r="M110" s="45">
        <f t="shared" si="13"/>
        <v>1.3922412814672393E-3</v>
      </c>
      <c r="N110" s="45">
        <f t="shared" si="14"/>
        <v>1.4054176583927613E-3</v>
      </c>
      <c r="O110" s="45">
        <f t="shared" si="15"/>
        <v>1.3998096528837999E-3</v>
      </c>
      <c r="P110" s="54" t="s">
        <v>22</v>
      </c>
      <c r="Q110" s="54" t="s">
        <v>22</v>
      </c>
      <c r="R110" s="54" t="s">
        <v>22</v>
      </c>
      <c r="S110" s="54" t="s">
        <v>22</v>
      </c>
      <c r="T110" s="58"/>
    </row>
    <row r="111" spans="1:20" x14ac:dyDescent="0.2">
      <c r="A111" s="41">
        <v>104</v>
      </c>
      <c r="B111" s="42" t="s">
        <v>152</v>
      </c>
      <c r="C111" s="43">
        <v>29435.58</v>
      </c>
      <c r="D111" s="43">
        <v>29456.18</v>
      </c>
      <c r="E111" s="43">
        <v>29476.799999999999</v>
      </c>
      <c r="F111" s="43">
        <v>29497.43</v>
      </c>
      <c r="G111" s="43">
        <v>12526.21</v>
      </c>
      <c r="H111" s="43">
        <v>12523.5</v>
      </c>
      <c r="I111" s="43">
        <v>15095.34</v>
      </c>
      <c r="J111" s="43">
        <v>15303.8</v>
      </c>
      <c r="K111" s="121" t="str">
        <f t="shared" si="11"/>
        <v>ok</v>
      </c>
      <c r="L111" s="45">
        <f t="shared" si="12"/>
        <v>6.9983333095520938E-4</v>
      </c>
      <c r="M111" s="45">
        <f t="shared" si="13"/>
        <v>7.0002288144623578E-4</v>
      </c>
      <c r="N111" s="45">
        <f t="shared" si="14"/>
        <v>6.9987244205616005E-4</v>
      </c>
      <c r="O111" s="45">
        <f t="shared" si="15"/>
        <v>6.9990955148586844E-4</v>
      </c>
      <c r="P111" s="54">
        <f>(H111-G111)/G111</f>
        <v>-2.1634636494191994E-4</v>
      </c>
      <c r="Q111" s="54">
        <f>(I111-H111)/H111</f>
        <v>0.20536112109234639</v>
      </c>
      <c r="R111" s="54">
        <f>(J111-I111)/I111</f>
        <v>1.380955977142609E-2</v>
      </c>
      <c r="S111" s="54">
        <f t="shared" si="16"/>
        <v>7.2984778166276854E-2</v>
      </c>
      <c r="T111" s="58"/>
    </row>
    <row r="112" spans="1:20" x14ac:dyDescent="0.2">
      <c r="A112" s="41">
        <v>105</v>
      </c>
      <c r="B112" s="42" t="s">
        <v>153</v>
      </c>
      <c r="C112" s="43">
        <v>2266</v>
      </c>
      <c r="D112" s="43">
        <v>2266</v>
      </c>
      <c r="E112" s="43">
        <v>2266</v>
      </c>
      <c r="F112" s="43">
        <v>2266</v>
      </c>
      <c r="G112" s="43">
        <v>0</v>
      </c>
      <c r="H112" s="43">
        <v>0</v>
      </c>
      <c r="I112" s="43">
        <v>0</v>
      </c>
      <c r="J112" s="43">
        <v>0</v>
      </c>
      <c r="K112" s="121" t="str">
        <f t="shared" si="11"/>
        <v>ok</v>
      </c>
      <c r="L112" s="45">
        <f t="shared" si="12"/>
        <v>0</v>
      </c>
      <c r="M112" s="45">
        <f t="shared" si="13"/>
        <v>0</v>
      </c>
      <c r="N112" s="45">
        <f t="shared" si="14"/>
        <v>0</v>
      </c>
      <c r="O112" s="45">
        <f t="shared" si="15"/>
        <v>0</v>
      </c>
      <c r="P112" s="54" t="s">
        <v>22</v>
      </c>
      <c r="Q112" s="54" t="s">
        <v>22</v>
      </c>
      <c r="R112" s="54" t="s">
        <v>22</v>
      </c>
      <c r="S112" s="54" t="s">
        <v>22</v>
      </c>
      <c r="T112" s="58"/>
    </row>
    <row r="113" spans="1:20" x14ac:dyDescent="0.2">
      <c r="A113" s="41">
        <v>106</v>
      </c>
      <c r="B113" s="42" t="s">
        <v>154</v>
      </c>
      <c r="C113" s="43">
        <v>34612.879999999997</v>
      </c>
      <c r="D113" s="43">
        <v>35138.99</v>
      </c>
      <c r="E113" s="43">
        <v>35673.11</v>
      </c>
      <c r="F113" s="43">
        <v>36215.339999999997</v>
      </c>
      <c r="G113" s="43">
        <v>22716.880000000001</v>
      </c>
      <c r="H113" s="43">
        <v>22949.62</v>
      </c>
      <c r="I113" s="43">
        <v>23084.37</v>
      </c>
      <c r="J113" s="43">
        <v>23277.3</v>
      </c>
      <c r="K113" s="121" t="str">
        <f t="shared" si="11"/>
        <v>ok</v>
      </c>
      <c r="L113" s="45">
        <f t="shared" si="12"/>
        <v>1.5199833125703513E-2</v>
      </c>
      <c r="M113" s="45">
        <f t="shared" si="13"/>
        <v>1.5200209226275503E-2</v>
      </c>
      <c r="N113" s="45">
        <f t="shared" si="14"/>
        <v>1.5199964342890091E-2</v>
      </c>
      <c r="O113" s="45">
        <f t="shared" si="15"/>
        <v>1.5200002231623036E-2</v>
      </c>
      <c r="P113" s="54">
        <f>(H113-G113)/G113</f>
        <v>1.0245244945608637E-2</v>
      </c>
      <c r="Q113" s="54">
        <f>(I113-H113)/H113</f>
        <v>5.8715569146678684E-3</v>
      </c>
      <c r="R113" s="54">
        <f>(J113-I113)/I113</f>
        <v>8.3576030015114246E-3</v>
      </c>
      <c r="S113" s="54">
        <f t="shared" si="16"/>
        <v>8.1581349539293097E-3</v>
      </c>
      <c r="T113" s="58"/>
    </row>
    <row r="114" spans="1:20" x14ac:dyDescent="0.2">
      <c r="A114" s="41">
        <v>107</v>
      </c>
      <c r="B114" s="42" t="s">
        <v>155</v>
      </c>
      <c r="C114" s="43">
        <v>4162.84</v>
      </c>
      <c r="D114" s="43">
        <v>4174.5</v>
      </c>
      <c r="E114" s="43">
        <v>4186.1899999999996</v>
      </c>
      <c r="F114" s="43">
        <v>4197.91</v>
      </c>
      <c r="G114" s="43">
        <v>0</v>
      </c>
      <c r="H114" s="43">
        <v>0</v>
      </c>
      <c r="I114" s="43">
        <v>0</v>
      </c>
      <c r="J114" s="43">
        <v>0</v>
      </c>
      <c r="K114" s="121" t="str">
        <f t="shared" si="11"/>
        <v>ok</v>
      </c>
      <c r="L114" s="45">
        <f t="shared" si="12"/>
        <v>2.8009724130641229E-3</v>
      </c>
      <c r="M114" s="45">
        <f t="shared" si="13"/>
        <v>2.8003353695052343E-3</v>
      </c>
      <c r="N114" s="45">
        <f t="shared" si="14"/>
        <v>2.799681810906876E-3</v>
      </c>
      <c r="O114" s="45">
        <f t="shared" si="15"/>
        <v>2.8003298644920776E-3</v>
      </c>
      <c r="P114" s="54" t="s">
        <v>22</v>
      </c>
      <c r="Q114" s="54" t="s">
        <v>22</v>
      </c>
      <c r="R114" s="54" t="s">
        <v>22</v>
      </c>
      <c r="S114" s="54" t="s">
        <v>22</v>
      </c>
      <c r="T114" s="58"/>
    </row>
    <row r="115" spans="1:20" x14ac:dyDescent="0.2">
      <c r="A115" s="41">
        <v>108</v>
      </c>
      <c r="B115" s="42" t="s">
        <v>156</v>
      </c>
      <c r="C115" s="43">
        <v>4537</v>
      </c>
      <c r="D115" s="43">
        <v>4537</v>
      </c>
      <c r="E115" s="43">
        <v>4537</v>
      </c>
      <c r="F115" s="43">
        <v>4537</v>
      </c>
      <c r="G115" s="43">
        <v>0</v>
      </c>
      <c r="H115" s="43">
        <v>0</v>
      </c>
      <c r="I115" s="43">
        <v>0</v>
      </c>
      <c r="J115" s="43">
        <v>0</v>
      </c>
      <c r="K115" s="121" t="str">
        <f t="shared" si="11"/>
        <v>ok</v>
      </c>
      <c r="L115" s="45">
        <f t="shared" si="12"/>
        <v>0</v>
      </c>
      <c r="M115" s="45">
        <f t="shared" si="13"/>
        <v>0</v>
      </c>
      <c r="N115" s="45">
        <f t="shared" si="14"/>
        <v>0</v>
      </c>
      <c r="O115" s="45">
        <f t="shared" si="15"/>
        <v>0</v>
      </c>
      <c r="P115" s="54" t="s">
        <v>22</v>
      </c>
      <c r="Q115" s="54" t="s">
        <v>22</v>
      </c>
      <c r="R115" s="54" t="s">
        <v>22</v>
      </c>
      <c r="S115" s="54" t="s">
        <v>22</v>
      </c>
      <c r="T115" s="58"/>
    </row>
    <row r="116" spans="1:20" x14ac:dyDescent="0.2">
      <c r="A116" s="41">
        <v>109</v>
      </c>
      <c r="B116" s="42" t="s">
        <v>47</v>
      </c>
      <c r="C116" s="43">
        <v>3604</v>
      </c>
      <c r="D116" s="43">
        <v>3604</v>
      </c>
      <c r="E116" s="43">
        <v>3604</v>
      </c>
      <c r="F116" s="43">
        <v>3604</v>
      </c>
      <c r="G116" s="43">
        <v>0</v>
      </c>
      <c r="H116" s="43">
        <v>0</v>
      </c>
      <c r="I116" s="43">
        <v>0</v>
      </c>
      <c r="J116" s="43">
        <v>0</v>
      </c>
      <c r="K116" s="121" t="str">
        <f t="shared" si="11"/>
        <v>ok</v>
      </c>
      <c r="L116" s="45">
        <f t="shared" si="12"/>
        <v>0</v>
      </c>
      <c r="M116" s="45">
        <f t="shared" si="13"/>
        <v>0</v>
      </c>
      <c r="N116" s="45">
        <f t="shared" si="14"/>
        <v>0</v>
      </c>
      <c r="O116" s="45">
        <f t="shared" si="15"/>
        <v>0</v>
      </c>
      <c r="P116" s="54" t="s">
        <v>22</v>
      </c>
      <c r="Q116" s="54" t="s">
        <v>22</v>
      </c>
      <c r="R116" s="54" t="s">
        <v>22</v>
      </c>
      <c r="S116" s="54" t="s">
        <v>22</v>
      </c>
      <c r="T116" s="58"/>
    </row>
    <row r="117" spans="1:20" x14ac:dyDescent="0.2">
      <c r="A117" s="41">
        <v>110</v>
      </c>
      <c r="B117" s="42" t="s">
        <v>48</v>
      </c>
      <c r="C117" s="43">
        <v>18794.88</v>
      </c>
      <c r="D117" s="43">
        <v>19228.560000000001</v>
      </c>
      <c r="E117" s="43">
        <v>19743.36</v>
      </c>
      <c r="F117" s="43">
        <v>20429.759999999998</v>
      </c>
      <c r="G117" s="43">
        <v>0</v>
      </c>
      <c r="H117" s="43">
        <v>0</v>
      </c>
      <c r="I117" s="43">
        <v>0</v>
      </c>
      <c r="J117" s="43">
        <v>0</v>
      </c>
      <c r="K117" s="121" t="str">
        <f t="shared" si="11"/>
        <v>ok</v>
      </c>
      <c r="L117" s="45">
        <f t="shared" si="12"/>
        <v>2.3074369189907053E-2</v>
      </c>
      <c r="M117" s="45">
        <f t="shared" si="13"/>
        <v>2.6772675644978056E-2</v>
      </c>
      <c r="N117" s="45">
        <f t="shared" si="14"/>
        <v>3.4766118836915189E-2</v>
      </c>
      <c r="O117" s="45">
        <f t="shared" si="15"/>
        <v>2.8204387890600102E-2</v>
      </c>
      <c r="P117" s="54" t="s">
        <v>22</v>
      </c>
      <c r="Q117" s="54" t="s">
        <v>22</v>
      </c>
      <c r="R117" s="54" t="s">
        <v>22</v>
      </c>
      <c r="S117" s="54" t="s">
        <v>22</v>
      </c>
      <c r="T117" s="58"/>
    </row>
    <row r="118" spans="1:20" x14ac:dyDescent="0.2">
      <c r="A118" s="41">
        <v>111</v>
      </c>
      <c r="B118" s="42" t="s">
        <v>157</v>
      </c>
      <c r="C118" s="43">
        <v>4460</v>
      </c>
      <c r="D118" s="43">
        <v>4460</v>
      </c>
      <c r="E118" s="43">
        <v>4460</v>
      </c>
      <c r="F118" s="43">
        <v>4460</v>
      </c>
      <c r="G118" s="43">
        <v>0</v>
      </c>
      <c r="H118" s="43">
        <v>0</v>
      </c>
      <c r="I118" s="43">
        <v>0</v>
      </c>
      <c r="J118" s="43">
        <v>0</v>
      </c>
      <c r="K118" s="121" t="str">
        <f t="shared" si="11"/>
        <v>ok</v>
      </c>
      <c r="L118" s="45">
        <f t="shared" si="12"/>
        <v>0</v>
      </c>
      <c r="M118" s="45">
        <f t="shared" si="13"/>
        <v>0</v>
      </c>
      <c r="N118" s="45">
        <f t="shared" si="14"/>
        <v>0</v>
      </c>
      <c r="O118" s="45">
        <f t="shared" si="15"/>
        <v>0</v>
      </c>
      <c r="P118" s="54" t="s">
        <v>22</v>
      </c>
      <c r="Q118" s="54" t="s">
        <v>22</v>
      </c>
      <c r="R118" s="54" t="s">
        <v>22</v>
      </c>
      <c r="S118" s="54" t="s">
        <v>22</v>
      </c>
      <c r="T118" s="58"/>
    </row>
    <row r="119" spans="1:20" x14ac:dyDescent="0.2">
      <c r="A119" s="41">
        <v>112</v>
      </c>
      <c r="B119" s="42" t="s">
        <v>49</v>
      </c>
      <c r="C119" s="43">
        <v>21620</v>
      </c>
      <c r="D119" s="43">
        <v>21620</v>
      </c>
      <c r="E119" s="43">
        <v>21620</v>
      </c>
      <c r="F119" s="43">
        <v>21620</v>
      </c>
      <c r="G119" s="43">
        <v>21620</v>
      </c>
      <c r="H119" s="43">
        <v>21620</v>
      </c>
      <c r="I119" s="43">
        <v>21620</v>
      </c>
      <c r="J119" s="43">
        <v>21620</v>
      </c>
      <c r="K119" s="121" t="str">
        <f t="shared" si="11"/>
        <v>ok</v>
      </c>
      <c r="L119" s="45">
        <f t="shared" si="12"/>
        <v>0</v>
      </c>
      <c r="M119" s="45">
        <f t="shared" si="13"/>
        <v>0</v>
      </c>
      <c r="N119" s="45">
        <f t="shared" si="14"/>
        <v>0</v>
      </c>
      <c r="O119" s="45">
        <f t="shared" si="15"/>
        <v>0</v>
      </c>
      <c r="P119" s="54">
        <f>(H119-G119)/G119</f>
        <v>0</v>
      </c>
      <c r="Q119" s="54">
        <f>(I119-H119)/H119</f>
        <v>0</v>
      </c>
      <c r="R119" s="54">
        <f>(J119-I119)/I119</f>
        <v>0</v>
      </c>
      <c r="S119" s="54">
        <f t="shared" si="16"/>
        <v>0</v>
      </c>
      <c r="T119" s="58"/>
    </row>
    <row r="120" spans="1:20" x14ac:dyDescent="0.2">
      <c r="A120" s="41">
        <v>113</v>
      </c>
      <c r="B120" s="42" t="s">
        <v>158</v>
      </c>
      <c r="C120" s="43">
        <v>4550.1899999999996</v>
      </c>
      <c r="D120" s="43">
        <v>4596.6099999999997</v>
      </c>
      <c r="E120" s="43">
        <v>4643.49</v>
      </c>
      <c r="F120" s="43">
        <v>4690.8599999999997</v>
      </c>
      <c r="G120" s="43">
        <v>0</v>
      </c>
      <c r="H120" s="43">
        <v>0</v>
      </c>
      <c r="I120" s="43">
        <v>0</v>
      </c>
      <c r="J120" s="43">
        <v>0</v>
      </c>
      <c r="K120" s="121" t="str">
        <f t="shared" si="11"/>
        <v>ok</v>
      </c>
      <c r="L120" s="45">
        <f t="shared" si="12"/>
        <v>1.0201771794144877E-2</v>
      </c>
      <c r="M120" s="45">
        <f t="shared" si="13"/>
        <v>1.0198820435059775E-2</v>
      </c>
      <c r="N120" s="45">
        <f t="shared" si="14"/>
        <v>1.0201378704379658E-2</v>
      </c>
      <c r="O120" s="45">
        <f t="shared" si="15"/>
        <v>1.0200656977861435E-2</v>
      </c>
      <c r="P120" s="54" t="s">
        <v>22</v>
      </c>
      <c r="Q120" s="54" t="s">
        <v>22</v>
      </c>
      <c r="R120" s="54" t="s">
        <v>22</v>
      </c>
      <c r="S120" s="54" t="s">
        <v>22</v>
      </c>
      <c r="T120" s="58"/>
    </row>
    <row r="121" spans="1:20" x14ac:dyDescent="0.2">
      <c r="A121" s="41">
        <v>114</v>
      </c>
      <c r="B121" s="42" t="s">
        <v>159</v>
      </c>
      <c r="C121" s="43">
        <v>6754.21</v>
      </c>
      <c r="D121" s="43">
        <v>6793.15</v>
      </c>
      <c r="E121" s="43">
        <v>6819.43</v>
      </c>
      <c r="F121" s="43">
        <v>6845.7800000000007</v>
      </c>
      <c r="G121" s="43">
        <v>5842.25</v>
      </c>
      <c r="H121" s="43">
        <v>5862.12</v>
      </c>
      <c r="I121" s="43">
        <v>5882.05</v>
      </c>
      <c r="J121" s="43">
        <v>5902.05</v>
      </c>
      <c r="K121" s="121" t="str">
        <f t="shared" si="11"/>
        <v>ok</v>
      </c>
      <c r="L121" s="45">
        <f t="shared" si="12"/>
        <v>5.7652930542579518E-3</v>
      </c>
      <c r="M121" s="45">
        <f t="shared" si="13"/>
        <v>3.8686029308937172E-3</v>
      </c>
      <c r="N121" s="45">
        <f t="shared" si="14"/>
        <v>3.8639593045167063E-3</v>
      </c>
      <c r="O121" s="45">
        <f t="shared" si="15"/>
        <v>4.4992850965561255E-3</v>
      </c>
      <c r="P121" s="54">
        <f t="shared" ref="P121:R122" si="18">(H121-G121)/G121</f>
        <v>3.4010869100089677E-3</v>
      </c>
      <c r="Q121" s="54">
        <f t="shared" si="18"/>
        <v>3.399793931205825E-3</v>
      </c>
      <c r="R121" s="54">
        <f t="shared" si="18"/>
        <v>3.4001751090181145E-3</v>
      </c>
      <c r="S121" s="54">
        <f t="shared" si="16"/>
        <v>3.4003519834109688E-3</v>
      </c>
      <c r="T121" s="58"/>
    </row>
    <row r="122" spans="1:20" x14ac:dyDescent="0.2">
      <c r="A122" s="41">
        <v>115</v>
      </c>
      <c r="B122" s="42" t="s">
        <v>160</v>
      </c>
      <c r="C122" s="43">
        <v>98551.49</v>
      </c>
      <c r="D122" s="43">
        <v>99487.73</v>
      </c>
      <c r="E122" s="43">
        <v>100432.86</v>
      </c>
      <c r="F122" s="43">
        <v>101386.97</v>
      </c>
      <c r="G122" s="43">
        <v>98551.49</v>
      </c>
      <c r="H122" s="43">
        <v>99487.73</v>
      </c>
      <c r="I122" s="43">
        <v>100432.86</v>
      </c>
      <c r="J122" s="43">
        <v>101386.97</v>
      </c>
      <c r="K122" s="121" t="str">
        <f t="shared" si="11"/>
        <v>ok</v>
      </c>
      <c r="L122" s="45">
        <f t="shared" si="12"/>
        <v>9.5000085741980215E-3</v>
      </c>
      <c r="M122" s="45">
        <f t="shared" si="13"/>
        <v>9.4999654731292467E-3</v>
      </c>
      <c r="N122" s="45">
        <f t="shared" si="14"/>
        <v>9.4999783935257893E-3</v>
      </c>
      <c r="O122" s="45">
        <f t="shared" si="15"/>
        <v>9.4999841469510186E-3</v>
      </c>
      <c r="P122" s="54">
        <f t="shared" si="18"/>
        <v>9.5000085741980215E-3</v>
      </c>
      <c r="Q122" s="54">
        <f t="shared" si="18"/>
        <v>9.4999654731292467E-3</v>
      </c>
      <c r="R122" s="54">
        <f t="shared" si="18"/>
        <v>9.4999783935257893E-3</v>
      </c>
      <c r="S122" s="54">
        <f t="shared" si="16"/>
        <v>9.4999841469510186E-3</v>
      </c>
      <c r="T122" s="58"/>
    </row>
    <row r="123" spans="1:20" x14ac:dyDescent="0.2">
      <c r="A123" s="41">
        <v>116</v>
      </c>
      <c r="B123" s="42" t="s">
        <v>161</v>
      </c>
      <c r="C123" s="43">
        <v>1473</v>
      </c>
      <c r="D123" s="43">
        <v>1473</v>
      </c>
      <c r="E123" s="43">
        <v>1473</v>
      </c>
      <c r="F123" s="43">
        <v>1473</v>
      </c>
      <c r="G123" s="43">
        <v>0</v>
      </c>
      <c r="H123" s="43">
        <v>0</v>
      </c>
      <c r="I123" s="43">
        <v>0</v>
      </c>
      <c r="J123" s="43">
        <v>0</v>
      </c>
      <c r="K123" s="121" t="str">
        <f t="shared" si="11"/>
        <v>ok</v>
      </c>
      <c r="L123" s="45">
        <f t="shared" si="12"/>
        <v>0</v>
      </c>
      <c r="M123" s="45">
        <f t="shared" si="13"/>
        <v>0</v>
      </c>
      <c r="N123" s="45">
        <f t="shared" si="14"/>
        <v>0</v>
      </c>
      <c r="O123" s="45">
        <f t="shared" si="15"/>
        <v>0</v>
      </c>
      <c r="P123" s="54" t="s">
        <v>22</v>
      </c>
      <c r="Q123" s="54" t="s">
        <v>22</v>
      </c>
      <c r="R123" s="54" t="s">
        <v>22</v>
      </c>
      <c r="S123" s="54" t="s">
        <v>22</v>
      </c>
      <c r="T123" s="58"/>
    </row>
    <row r="124" spans="1:20" x14ac:dyDescent="0.2">
      <c r="A124" s="41">
        <v>117</v>
      </c>
      <c r="B124" s="42" t="s">
        <v>162</v>
      </c>
      <c r="C124" s="43">
        <v>4214</v>
      </c>
      <c r="D124" s="43">
        <v>4214</v>
      </c>
      <c r="E124" s="43">
        <v>4214</v>
      </c>
      <c r="F124" s="43">
        <v>4214</v>
      </c>
      <c r="G124" s="43">
        <v>0</v>
      </c>
      <c r="H124" s="43">
        <v>0</v>
      </c>
      <c r="I124" s="43">
        <v>0</v>
      </c>
      <c r="J124" s="43">
        <v>0</v>
      </c>
      <c r="K124" s="121" t="str">
        <f t="shared" si="11"/>
        <v>ok</v>
      </c>
      <c r="L124" s="45">
        <f t="shared" si="12"/>
        <v>0</v>
      </c>
      <c r="M124" s="45">
        <f t="shared" si="13"/>
        <v>0</v>
      </c>
      <c r="N124" s="45">
        <f t="shared" si="14"/>
        <v>0</v>
      </c>
      <c r="O124" s="45">
        <f t="shared" si="15"/>
        <v>0</v>
      </c>
      <c r="P124" s="54" t="s">
        <v>22</v>
      </c>
      <c r="Q124" s="54" t="s">
        <v>22</v>
      </c>
      <c r="R124" s="54" t="s">
        <v>22</v>
      </c>
      <c r="S124" s="54" t="s">
        <v>22</v>
      </c>
      <c r="T124" s="58"/>
    </row>
    <row r="125" spans="1:20" x14ac:dyDescent="0.2">
      <c r="A125" s="41">
        <v>118</v>
      </c>
      <c r="B125" s="42" t="s">
        <v>163</v>
      </c>
      <c r="C125" s="43">
        <v>38756.490000000005</v>
      </c>
      <c r="D125" s="43">
        <v>39346.47</v>
      </c>
      <c r="E125" s="43">
        <v>39922.65</v>
      </c>
      <c r="F125" s="43">
        <v>40525.870000000003</v>
      </c>
      <c r="G125" s="43">
        <v>12762.5</v>
      </c>
      <c r="H125" s="43">
        <v>12784.41</v>
      </c>
      <c r="I125" s="43">
        <v>12897.08</v>
      </c>
      <c r="J125" s="43">
        <v>12978.45</v>
      </c>
      <c r="K125" s="121" t="str">
        <f t="shared" si="11"/>
        <v>ok</v>
      </c>
      <c r="L125" s="45">
        <f t="shared" si="12"/>
        <v>1.5222740759031477E-2</v>
      </c>
      <c r="M125" s="45">
        <f t="shared" si="13"/>
        <v>1.4643753302392827E-2</v>
      </c>
      <c r="N125" s="45">
        <f t="shared" si="14"/>
        <v>1.5109718417990818E-2</v>
      </c>
      <c r="O125" s="45">
        <f t="shared" si="15"/>
        <v>1.4992070826471707E-2</v>
      </c>
      <c r="P125" s="54">
        <f t="shared" ref="P125:R126" si="19">(H125-G125)/G125</f>
        <v>1.716748285994112E-3</v>
      </c>
      <c r="Q125" s="54">
        <f t="shared" si="19"/>
        <v>8.8130778033558115E-3</v>
      </c>
      <c r="R125" s="54">
        <f t="shared" si="19"/>
        <v>6.3091800624638138E-3</v>
      </c>
      <c r="S125" s="54">
        <f t="shared" si="16"/>
        <v>5.6130020506045793E-3</v>
      </c>
      <c r="T125" s="58"/>
    </row>
    <row r="126" spans="1:20" x14ac:dyDescent="0.2">
      <c r="A126" s="41">
        <v>119</v>
      </c>
      <c r="B126" s="42" t="s">
        <v>50</v>
      </c>
      <c r="C126" s="43">
        <v>90307.96</v>
      </c>
      <c r="D126" s="43">
        <v>91290.73</v>
      </c>
      <c r="E126" s="43">
        <v>92277.86</v>
      </c>
      <c r="F126" s="43">
        <v>93269.49</v>
      </c>
      <c r="G126" s="43">
        <v>81140.37</v>
      </c>
      <c r="H126" s="43">
        <v>82050.100000000006</v>
      </c>
      <c r="I126" s="43">
        <v>90347.61</v>
      </c>
      <c r="J126" s="43">
        <v>92808.52</v>
      </c>
      <c r="K126" s="121" t="str">
        <f t="shared" si="11"/>
        <v>ok</v>
      </c>
      <c r="L126" s="45">
        <f t="shared" si="12"/>
        <v>1.0882429411537914E-2</v>
      </c>
      <c r="M126" s="45">
        <f t="shared" si="13"/>
        <v>1.0813036548179698E-2</v>
      </c>
      <c r="N126" s="45">
        <f t="shared" si="14"/>
        <v>1.0746131303868606E-2</v>
      </c>
      <c r="O126" s="45">
        <f t="shared" si="15"/>
        <v>1.0813865754528739E-2</v>
      </c>
      <c r="P126" s="54">
        <f t="shared" si="19"/>
        <v>1.1211804925217997E-2</v>
      </c>
      <c r="Q126" s="54">
        <f t="shared" si="19"/>
        <v>0.1011273599910298</v>
      </c>
      <c r="R126" s="54">
        <f t="shared" si="19"/>
        <v>2.7238241277218106E-2</v>
      </c>
      <c r="S126" s="54">
        <f t="shared" si="16"/>
        <v>4.6525802064488635E-2</v>
      </c>
      <c r="T126" s="58"/>
    </row>
    <row r="127" spans="1:20" x14ac:dyDescent="0.2">
      <c r="A127" s="41">
        <v>120</v>
      </c>
      <c r="B127" s="42" t="s">
        <v>164</v>
      </c>
      <c r="C127" s="43">
        <v>2361</v>
      </c>
      <c r="D127" s="43">
        <v>2361</v>
      </c>
      <c r="E127" s="43">
        <v>2361</v>
      </c>
      <c r="F127" s="43">
        <v>2361</v>
      </c>
      <c r="G127" s="43">
        <v>0</v>
      </c>
      <c r="H127" s="43">
        <v>0</v>
      </c>
      <c r="I127" s="43">
        <v>0</v>
      </c>
      <c r="J127" s="43">
        <v>0</v>
      </c>
      <c r="K127" s="121" t="str">
        <f t="shared" si="11"/>
        <v>ok</v>
      </c>
      <c r="L127" s="45">
        <f t="shared" si="12"/>
        <v>0</v>
      </c>
      <c r="M127" s="45">
        <f t="shared" si="13"/>
        <v>0</v>
      </c>
      <c r="N127" s="45">
        <f t="shared" si="14"/>
        <v>0</v>
      </c>
      <c r="O127" s="45">
        <f t="shared" si="15"/>
        <v>0</v>
      </c>
      <c r="P127" s="54" t="s">
        <v>22</v>
      </c>
      <c r="Q127" s="54" t="s">
        <v>22</v>
      </c>
      <c r="R127" s="54" t="s">
        <v>22</v>
      </c>
      <c r="S127" s="54" t="s">
        <v>22</v>
      </c>
      <c r="T127" s="58"/>
    </row>
    <row r="128" spans="1:20" x14ac:dyDescent="0.2">
      <c r="A128" s="41">
        <v>121</v>
      </c>
      <c r="B128" s="42" t="s">
        <v>165</v>
      </c>
      <c r="C128" s="43">
        <v>1978.33</v>
      </c>
      <c r="D128" s="43">
        <v>1991.19</v>
      </c>
      <c r="E128" s="43">
        <v>2004.13</v>
      </c>
      <c r="F128" s="43">
        <v>2017.16</v>
      </c>
      <c r="G128" s="43">
        <v>0</v>
      </c>
      <c r="H128" s="43">
        <v>0</v>
      </c>
      <c r="I128" s="43">
        <v>0</v>
      </c>
      <c r="J128" s="43">
        <v>0</v>
      </c>
      <c r="K128" s="121" t="str">
        <f t="shared" si="11"/>
        <v>ok</v>
      </c>
      <c r="L128" s="45">
        <f t="shared" si="12"/>
        <v>6.5004321826996146E-3</v>
      </c>
      <c r="M128" s="45">
        <f t="shared" si="13"/>
        <v>6.4986264495101188E-3</v>
      </c>
      <c r="N128" s="45">
        <f t="shared" si="14"/>
        <v>6.5015742491754385E-3</v>
      </c>
      <c r="O128" s="45">
        <f t="shared" si="15"/>
        <v>6.5002109604617234E-3</v>
      </c>
      <c r="P128" s="54" t="s">
        <v>22</v>
      </c>
      <c r="Q128" s="54" t="s">
        <v>22</v>
      </c>
      <c r="R128" s="54" t="s">
        <v>22</v>
      </c>
      <c r="S128" s="54" t="s">
        <v>22</v>
      </c>
      <c r="T128" s="58"/>
    </row>
    <row r="129" spans="1:20" x14ac:dyDescent="0.2">
      <c r="A129" s="41">
        <v>122</v>
      </c>
      <c r="B129" s="42" t="s">
        <v>166</v>
      </c>
      <c r="C129" s="43">
        <v>6797.76</v>
      </c>
      <c r="D129" s="43">
        <v>6818.83</v>
      </c>
      <c r="E129" s="43">
        <v>6839.97</v>
      </c>
      <c r="F129" s="43">
        <v>6861.17</v>
      </c>
      <c r="G129" s="43">
        <v>6797.76</v>
      </c>
      <c r="H129" s="43">
        <v>6818.83</v>
      </c>
      <c r="I129" s="43">
        <v>6839.97</v>
      </c>
      <c r="J129" s="43">
        <v>6861.17</v>
      </c>
      <c r="K129" s="121" t="str">
        <f t="shared" si="11"/>
        <v>ok</v>
      </c>
      <c r="L129" s="45">
        <f t="shared" si="12"/>
        <v>3.0995504401449461E-3</v>
      </c>
      <c r="M129" s="45">
        <f t="shared" si="13"/>
        <v>3.1002386039834292E-3</v>
      </c>
      <c r="N129" s="45">
        <f t="shared" si="14"/>
        <v>3.0994287986642948E-3</v>
      </c>
      <c r="O129" s="45">
        <f t="shared" si="15"/>
        <v>3.0997392809308903E-3</v>
      </c>
      <c r="P129" s="54">
        <f t="shared" ref="P129:R131" si="20">(H129-G129)/G129</f>
        <v>3.0995504401449461E-3</v>
      </c>
      <c r="Q129" s="54">
        <f t="shared" si="20"/>
        <v>3.1002386039834292E-3</v>
      </c>
      <c r="R129" s="54">
        <f t="shared" si="20"/>
        <v>3.0994287986642948E-3</v>
      </c>
      <c r="S129" s="54">
        <f t="shared" si="16"/>
        <v>3.0997392809308903E-3</v>
      </c>
      <c r="T129" s="58"/>
    </row>
    <row r="130" spans="1:20" x14ac:dyDescent="0.2">
      <c r="A130" s="41">
        <v>123</v>
      </c>
      <c r="B130" s="42" t="s">
        <v>51</v>
      </c>
      <c r="C130" s="43">
        <v>15258</v>
      </c>
      <c r="D130" s="43">
        <v>15258</v>
      </c>
      <c r="E130" s="43">
        <v>15258</v>
      </c>
      <c r="F130" s="43">
        <v>15258</v>
      </c>
      <c r="G130" s="43">
        <v>14654.64</v>
      </c>
      <c r="H130" s="43">
        <v>14979.64</v>
      </c>
      <c r="I130" s="43">
        <v>15017.71</v>
      </c>
      <c r="J130" s="43">
        <v>15055.77</v>
      </c>
      <c r="K130" s="121" t="str">
        <f t="shared" si="11"/>
        <v>ok</v>
      </c>
      <c r="L130" s="45">
        <f t="shared" si="12"/>
        <v>0</v>
      </c>
      <c r="M130" s="45">
        <f t="shared" si="13"/>
        <v>0</v>
      </c>
      <c r="N130" s="45">
        <f t="shared" si="14"/>
        <v>0</v>
      </c>
      <c r="O130" s="45">
        <f t="shared" si="15"/>
        <v>0</v>
      </c>
      <c r="P130" s="54">
        <f t="shared" si="20"/>
        <v>2.2177276275636933E-2</v>
      </c>
      <c r="Q130" s="54">
        <f t="shared" si="20"/>
        <v>2.5414495942492417E-3</v>
      </c>
      <c r="R130" s="54">
        <f t="shared" si="20"/>
        <v>2.5343411212495988E-3</v>
      </c>
      <c r="S130" s="54">
        <f t="shared" si="16"/>
        <v>9.0843556637119245E-3</v>
      </c>
      <c r="T130" s="58"/>
    </row>
    <row r="131" spans="1:20" x14ac:dyDescent="0.2">
      <c r="A131" s="41">
        <v>124</v>
      </c>
      <c r="B131" s="42" t="s">
        <v>167</v>
      </c>
      <c r="C131" s="43">
        <v>928.06</v>
      </c>
      <c r="D131" s="43">
        <v>945.23</v>
      </c>
      <c r="E131" s="43">
        <v>962.71</v>
      </c>
      <c r="F131" s="43">
        <v>980.52</v>
      </c>
      <c r="G131" s="43">
        <v>928.06</v>
      </c>
      <c r="H131" s="43">
        <v>945.23</v>
      </c>
      <c r="I131" s="43">
        <v>962.71</v>
      </c>
      <c r="J131" s="43">
        <v>980.52</v>
      </c>
      <c r="K131" s="121" t="str">
        <f t="shared" si="11"/>
        <v>ok</v>
      </c>
      <c r="L131" s="45">
        <f t="shared" si="12"/>
        <v>1.8500958989720571E-2</v>
      </c>
      <c r="M131" s="45">
        <f t="shared" si="13"/>
        <v>1.8492853591189466E-2</v>
      </c>
      <c r="N131" s="45">
        <f t="shared" si="14"/>
        <v>1.8499859770855134E-2</v>
      </c>
      <c r="O131" s="45">
        <f t="shared" si="15"/>
        <v>1.8497890783921722E-2</v>
      </c>
      <c r="P131" s="54">
        <f t="shared" si="20"/>
        <v>1.8500958989720571E-2</v>
      </c>
      <c r="Q131" s="54">
        <f t="shared" si="20"/>
        <v>1.8492853591189466E-2</v>
      </c>
      <c r="R131" s="54">
        <f t="shared" si="20"/>
        <v>1.8499859770855134E-2</v>
      </c>
      <c r="S131" s="54">
        <f t="shared" si="16"/>
        <v>1.8497890783921722E-2</v>
      </c>
      <c r="T131" s="58"/>
    </row>
    <row r="132" spans="1:20" x14ac:dyDescent="0.2">
      <c r="A132" s="41">
        <v>125</v>
      </c>
      <c r="B132" s="42" t="s">
        <v>168</v>
      </c>
      <c r="C132" s="43">
        <v>4783.78</v>
      </c>
      <c r="D132" s="43">
        <v>4792.87</v>
      </c>
      <c r="E132" s="43">
        <v>4801.97</v>
      </c>
      <c r="F132" s="43">
        <v>4811.1000000000004</v>
      </c>
      <c r="G132" s="43">
        <v>0</v>
      </c>
      <c r="H132" s="43">
        <v>0</v>
      </c>
      <c r="I132" s="43">
        <v>0</v>
      </c>
      <c r="J132" s="43">
        <v>0</v>
      </c>
      <c r="K132" s="121" t="str">
        <f t="shared" si="11"/>
        <v>ok</v>
      </c>
      <c r="L132" s="45">
        <f t="shared" si="12"/>
        <v>1.900170994485563E-3</v>
      </c>
      <c r="M132" s="45">
        <f t="shared" si="13"/>
        <v>1.8986536250723187E-3</v>
      </c>
      <c r="N132" s="45">
        <f t="shared" si="14"/>
        <v>1.9013030068909444E-3</v>
      </c>
      <c r="O132" s="45">
        <f t="shared" si="15"/>
        <v>1.9000425421496086E-3</v>
      </c>
      <c r="P132" s="54" t="s">
        <v>22</v>
      </c>
      <c r="Q132" s="54" t="s">
        <v>22</v>
      </c>
      <c r="R132" s="54" t="s">
        <v>22</v>
      </c>
      <c r="S132" s="54" t="s">
        <v>22</v>
      </c>
      <c r="T132" s="58"/>
    </row>
    <row r="133" spans="1:20" x14ac:dyDescent="0.2">
      <c r="A133" s="41">
        <v>126</v>
      </c>
      <c r="B133" s="42" t="s">
        <v>52</v>
      </c>
      <c r="C133" s="43">
        <v>167973.5</v>
      </c>
      <c r="D133" s="43">
        <v>174666.81</v>
      </c>
      <c r="E133" s="43">
        <v>181128.38</v>
      </c>
      <c r="F133" s="43">
        <v>188925.88</v>
      </c>
      <c r="G133" s="43">
        <v>34379.9</v>
      </c>
      <c r="H133" s="43">
        <v>37937.85</v>
      </c>
      <c r="I133" s="43">
        <v>40609.72</v>
      </c>
      <c r="J133" s="43">
        <v>42790.84</v>
      </c>
      <c r="K133" s="121" t="str">
        <f t="shared" si="11"/>
        <v>ok</v>
      </c>
      <c r="L133" s="45">
        <f t="shared" si="12"/>
        <v>3.9847416407945285E-2</v>
      </c>
      <c r="M133" s="45">
        <f t="shared" si="13"/>
        <v>3.6993691016627639E-2</v>
      </c>
      <c r="N133" s="45">
        <f t="shared" si="14"/>
        <v>4.3049576217708121E-2</v>
      </c>
      <c r="O133" s="45">
        <f t="shared" si="15"/>
        <v>3.9963561214093682E-2</v>
      </c>
      <c r="P133" s="54">
        <f>(H133-G133)/G133</f>
        <v>0.10348924807809205</v>
      </c>
      <c r="Q133" s="54">
        <f>(I133-H133)/H133</f>
        <v>7.0427554539859341E-2</v>
      </c>
      <c r="R133" s="54">
        <f>(J133-I133)/I133</f>
        <v>5.3709309002869146E-2</v>
      </c>
      <c r="S133" s="54">
        <f t="shared" si="16"/>
        <v>7.5875370540273504E-2</v>
      </c>
      <c r="T133" s="58"/>
    </row>
    <row r="134" spans="1:20" x14ac:dyDescent="0.2">
      <c r="A134" s="41">
        <v>127</v>
      </c>
      <c r="B134" s="42" t="s">
        <v>169</v>
      </c>
      <c r="C134" s="43">
        <v>1609</v>
      </c>
      <c r="D134" s="43">
        <v>1609</v>
      </c>
      <c r="E134" s="43">
        <v>1609</v>
      </c>
      <c r="F134" s="43">
        <v>1609</v>
      </c>
      <c r="G134" s="43">
        <v>0</v>
      </c>
      <c r="H134" s="43">
        <v>0</v>
      </c>
      <c r="I134" s="43">
        <v>0</v>
      </c>
      <c r="J134" s="43">
        <v>0</v>
      </c>
      <c r="K134" s="121" t="str">
        <f t="shared" si="11"/>
        <v>ok</v>
      </c>
      <c r="L134" s="45">
        <f t="shared" si="12"/>
        <v>0</v>
      </c>
      <c r="M134" s="45">
        <f t="shared" si="13"/>
        <v>0</v>
      </c>
      <c r="N134" s="45">
        <f t="shared" si="14"/>
        <v>0</v>
      </c>
      <c r="O134" s="45">
        <f t="shared" si="15"/>
        <v>0</v>
      </c>
      <c r="P134" s="54" t="s">
        <v>22</v>
      </c>
      <c r="Q134" s="54" t="s">
        <v>22</v>
      </c>
      <c r="R134" s="54" t="s">
        <v>22</v>
      </c>
      <c r="S134" s="54" t="s">
        <v>22</v>
      </c>
      <c r="T134" s="58"/>
    </row>
    <row r="135" spans="1:20" x14ac:dyDescent="0.2">
      <c r="A135" s="41">
        <v>128</v>
      </c>
      <c r="B135" s="42" t="s">
        <v>170</v>
      </c>
      <c r="C135" s="43">
        <v>5830.85</v>
      </c>
      <c r="D135" s="43">
        <v>5949.8</v>
      </c>
      <c r="E135" s="43">
        <v>6071.18</v>
      </c>
      <c r="F135" s="43">
        <v>6195.03</v>
      </c>
      <c r="G135" s="43">
        <v>0</v>
      </c>
      <c r="H135" s="43">
        <v>0</v>
      </c>
      <c r="I135" s="43">
        <v>0</v>
      </c>
      <c r="J135" s="43">
        <v>0</v>
      </c>
      <c r="K135" s="121" t="str">
        <f t="shared" si="11"/>
        <v>ok</v>
      </c>
      <c r="L135" s="45">
        <f t="shared" si="12"/>
        <v>2.0400113191044154E-2</v>
      </c>
      <c r="M135" s="45">
        <f t="shared" si="13"/>
        <v>2.0400685737335725E-2</v>
      </c>
      <c r="N135" s="45">
        <f t="shared" si="14"/>
        <v>2.0399658715439084E-2</v>
      </c>
      <c r="O135" s="45">
        <f t="shared" si="15"/>
        <v>2.0400152547939653E-2</v>
      </c>
      <c r="P135" s="54" t="s">
        <v>22</v>
      </c>
      <c r="Q135" s="54" t="s">
        <v>22</v>
      </c>
      <c r="R135" s="54" t="s">
        <v>22</v>
      </c>
      <c r="S135" s="54" t="s">
        <v>22</v>
      </c>
      <c r="T135" s="58"/>
    </row>
    <row r="136" spans="1:20" x14ac:dyDescent="0.2">
      <c r="A136" s="41">
        <v>129</v>
      </c>
      <c r="B136" s="42" t="s">
        <v>171</v>
      </c>
      <c r="C136" s="43">
        <v>7641</v>
      </c>
      <c r="D136" s="43">
        <v>7641</v>
      </c>
      <c r="E136" s="43">
        <v>7641</v>
      </c>
      <c r="F136" s="43">
        <v>7641</v>
      </c>
      <c r="G136" s="43">
        <v>6130.77</v>
      </c>
      <c r="H136" s="43">
        <v>6142.52</v>
      </c>
      <c r="I136" s="43">
        <v>6157.2</v>
      </c>
      <c r="J136" s="43">
        <v>6130.77</v>
      </c>
      <c r="K136" s="121" t="str">
        <f t="shared" ref="K136:K199" si="21">IF(J136="-","   ",IF((F136-J136)&gt;=0,"ok","esgoto maior"))</f>
        <v>ok</v>
      </c>
      <c r="L136" s="45">
        <f t="shared" ref="L136:L199" si="22">(D136-C136)/C136</f>
        <v>0</v>
      </c>
      <c r="M136" s="45">
        <f t="shared" ref="M136:M199" si="23">(E136-D136)/D136</f>
        <v>0</v>
      </c>
      <c r="N136" s="45">
        <f t="shared" ref="N136:N199" si="24">(F136-E136)/E136</f>
        <v>0</v>
      </c>
      <c r="O136" s="45">
        <f t="shared" si="15"/>
        <v>0</v>
      </c>
      <c r="P136" s="54">
        <f>(H136-G136)/G136</f>
        <v>1.9165618674326387E-3</v>
      </c>
      <c r="Q136" s="54">
        <f>(I136-H136)/H136</f>
        <v>2.3898986083886386E-3</v>
      </c>
      <c r="R136" s="54">
        <f>(J136-I136)/I136</f>
        <v>-4.2925355681152771E-3</v>
      </c>
      <c r="S136" s="54">
        <f t="shared" si="16"/>
        <v>4.6416359020000006E-6</v>
      </c>
      <c r="T136" s="58"/>
    </row>
    <row r="137" spans="1:20" x14ac:dyDescent="0.2">
      <c r="A137" s="41">
        <v>130</v>
      </c>
      <c r="B137" s="42" t="s">
        <v>172</v>
      </c>
      <c r="C137" s="43">
        <v>1943.07</v>
      </c>
      <c r="D137" s="43">
        <v>1955.31</v>
      </c>
      <c r="E137" s="43">
        <v>1967.63</v>
      </c>
      <c r="F137" s="43">
        <v>1980.03</v>
      </c>
      <c r="G137" s="43">
        <v>0</v>
      </c>
      <c r="H137" s="43">
        <v>0</v>
      </c>
      <c r="I137" s="43">
        <v>0</v>
      </c>
      <c r="J137" s="43">
        <v>0</v>
      </c>
      <c r="K137" s="121" t="str">
        <f t="shared" si="21"/>
        <v>ok</v>
      </c>
      <c r="L137" s="45">
        <f t="shared" si="22"/>
        <v>6.2993098550232409E-3</v>
      </c>
      <c r="M137" s="45">
        <f t="shared" si="23"/>
        <v>6.3007911788924339E-3</v>
      </c>
      <c r="N137" s="45">
        <f t="shared" si="24"/>
        <v>6.3019978349587386E-3</v>
      </c>
      <c r="O137" s="45">
        <f t="shared" ref="O137:O200" si="25">AVERAGE(L137:N137)</f>
        <v>6.3006996229581372E-3</v>
      </c>
      <c r="P137" s="54" t="s">
        <v>22</v>
      </c>
      <c r="Q137" s="54" t="s">
        <v>22</v>
      </c>
      <c r="R137" s="54" t="s">
        <v>22</v>
      </c>
      <c r="S137" s="54" t="s">
        <v>22</v>
      </c>
      <c r="T137" s="58"/>
    </row>
    <row r="138" spans="1:20" x14ac:dyDescent="0.2">
      <c r="A138" s="41">
        <v>131</v>
      </c>
      <c r="B138" s="42" t="s">
        <v>173</v>
      </c>
      <c r="C138" s="43">
        <v>12544.24</v>
      </c>
      <c r="D138" s="43">
        <v>12572.49</v>
      </c>
      <c r="E138" s="43">
        <v>12475.18</v>
      </c>
      <c r="F138" s="43">
        <v>12497.15</v>
      </c>
      <c r="G138" s="43">
        <v>0</v>
      </c>
      <c r="H138" s="43">
        <v>0</v>
      </c>
      <c r="I138" s="43">
        <v>0</v>
      </c>
      <c r="J138" s="43">
        <v>0</v>
      </c>
      <c r="K138" s="121" t="str">
        <f t="shared" si="21"/>
        <v>ok</v>
      </c>
      <c r="L138" s="45">
        <f t="shared" si="22"/>
        <v>2.2520296167802913E-3</v>
      </c>
      <c r="M138" s="45">
        <f t="shared" si="23"/>
        <v>-7.7399146867485674E-3</v>
      </c>
      <c r="N138" s="45">
        <f t="shared" si="24"/>
        <v>1.7610968338732864E-3</v>
      </c>
      <c r="O138" s="45">
        <f t="shared" si="25"/>
        <v>-1.2422627453649963E-3</v>
      </c>
      <c r="P138" s="54" t="s">
        <v>22</v>
      </c>
      <c r="Q138" s="54" t="s">
        <v>22</v>
      </c>
      <c r="R138" s="54" t="s">
        <v>22</v>
      </c>
      <c r="S138" s="54" t="s">
        <v>22</v>
      </c>
      <c r="T138" s="58"/>
    </row>
    <row r="139" spans="1:20" x14ac:dyDescent="0.2">
      <c r="A139" s="41">
        <v>132</v>
      </c>
      <c r="B139" s="42" t="s">
        <v>174</v>
      </c>
      <c r="C139" s="43">
        <v>1250</v>
      </c>
      <c r="D139" s="43">
        <v>1250</v>
      </c>
      <c r="E139" s="43">
        <v>1250</v>
      </c>
      <c r="F139" s="43">
        <v>1250</v>
      </c>
      <c r="G139" s="43">
        <v>1250</v>
      </c>
      <c r="H139" s="43">
        <v>1250</v>
      </c>
      <c r="I139" s="43">
        <v>1250</v>
      </c>
      <c r="J139" s="43">
        <v>1250</v>
      </c>
      <c r="K139" s="121" t="str">
        <f t="shared" si="21"/>
        <v>ok</v>
      </c>
      <c r="L139" s="45">
        <f t="shared" si="22"/>
        <v>0</v>
      </c>
      <c r="M139" s="45">
        <f t="shared" si="23"/>
        <v>0</v>
      </c>
      <c r="N139" s="45">
        <f t="shared" si="24"/>
        <v>0</v>
      </c>
      <c r="O139" s="45">
        <f t="shared" si="25"/>
        <v>0</v>
      </c>
      <c r="P139" s="54">
        <f t="shared" ref="P139:R140" si="26">(H139-G139)/G139</f>
        <v>0</v>
      </c>
      <c r="Q139" s="54">
        <f t="shared" si="26"/>
        <v>0</v>
      </c>
      <c r="R139" s="54">
        <f t="shared" si="26"/>
        <v>0</v>
      </c>
      <c r="S139" s="54">
        <f t="shared" si="16"/>
        <v>0</v>
      </c>
      <c r="T139" s="58"/>
    </row>
    <row r="140" spans="1:20" x14ac:dyDescent="0.2">
      <c r="A140" s="41">
        <v>133</v>
      </c>
      <c r="B140" s="42" t="s">
        <v>53</v>
      </c>
      <c r="C140" s="43">
        <v>26139.35</v>
      </c>
      <c r="D140" s="43">
        <v>26136.19</v>
      </c>
      <c r="E140" s="43">
        <v>26136.19</v>
      </c>
      <c r="F140" s="43">
        <v>26133.03</v>
      </c>
      <c r="G140" s="43">
        <v>15476.16</v>
      </c>
      <c r="H140" s="43">
        <v>15946.76</v>
      </c>
      <c r="I140" s="43">
        <v>16707.93</v>
      </c>
      <c r="J140" s="43">
        <v>17923.919999999998</v>
      </c>
      <c r="K140" s="121" t="str">
        <f t="shared" si="21"/>
        <v>ok</v>
      </c>
      <c r="L140" s="45">
        <f t="shared" si="22"/>
        <v>-1.2089053476845654E-4</v>
      </c>
      <c r="M140" s="45">
        <f t="shared" si="23"/>
        <v>0</v>
      </c>
      <c r="N140" s="45">
        <f t="shared" si="24"/>
        <v>-1.2090515105682407E-4</v>
      </c>
      <c r="O140" s="45">
        <f t="shared" si="25"/>
        <v>-8.0598561941760204E-5</v>
      </c>
      <c r="P140" s="54">
        <f t="shared" si="26"/>
        <v>3.0408059880487174E-2</v>
      </c>
      <c r="Q140" s="54">
        <f t="shared" si="26"/>
        <v>4.773195307385325E-2</v>
      </c>
      <c r="R140" s="54">
        <f t="shared" si="26"/>
        <v>7.2779213223900144E-2</v>
      </c>
      <c r="S140" s="54">
        <f t="shared" si="16"/>
        <v>5.0306408726080186E-2</v>
      </c>
      <c r="T140" s="58"/>
    </row>
    <row r="141" spans="1:20" x14ac:dyDescent="0.2">
      <c r="A141" s="41">
        <v>134</v>
      </c>
      <c r="B141" s="42" t="s">
        <v>175</v>
      </c>
      <c r="C141" s="43">
        <v>1070</v>
      </c>
      <c r="D141" s="43">
        <v>1070</v>
      </c>
      <c r="E141" s="43">
        <v>1070</v>
      </c>
      <c r="F141" s="43">
        <v>1070</v>
      </c>
      <c r="G141" s="43">
        <v>0</v>
      </c>
      <c r="H141" s="43">
        <v>0</v>
      </c>
      <c r="I141" s="43">
        <v>0</v>
      </c>
      <c r="J141" s="43">
        <v>0</v>
      </c>
      <c r="K141" s="121" t="str">
        <f t="shared" si="21"/>
        <v>ok</v>
      </c>
      <c r="L141" s="45">
        <f t="shared" si="22"/>
        <v>0</v>
      </c>
      <c r="M141" s="45">
        <f t="shared" si="23"/>
        <v>0</v>
      </c>
      <c r="N141" s="45">
        <f t="shared" si="24"/>
        <v>0</v>
      </c>
      <c r="O141" s="45">
        <f t="shared" si="25"/>
        <v>0</v>
      </c>
      <c r="P141" s="54" t="s">
        <v>22</v>
      </c>
      <c r="Q141" s="54" t="s">
        <v>22</v>
      </c>
      <c r="R141" s="54" t="s">
        <v>22</v>
      </c>
      <c r="S141" s="54" t="s">
        <v>22</v>
      </c>
      <c r="T141" s="58"/>
    </row>
    <row r="142" spans="1:20" x14ac:dyDescent="0.2">
      <c r="A142" s="41">
        <v>135</v>
      </c>
      <c r="B142" s="42" t="s">
        <v>176</v>
      </c>
      <c r="C142" s="43">
        <v>3481.39</v>
      </c>
      <c r="D142" s="43">
        <v>3511.33</v>
      </c>
      <c r="E142" s="43">
        <v>3541.53</v>
      </c>
      <c r="F142" s="43">
        <v>3571.99</v>
      </c>
      <c r="G142" s="43">
        <v>3.47</v>
      </c>
      <c r="H142" s="43">
        <v>0</v>
      </c>
      <c r="I142" s="43">
        <v>0</v>
      </c>
      <c r="J142" s="43">
        <v>0</v>
      </c>
      <c r="K142" s="121" t="str">
        <f t="shared" si="21"/>
        <v>ok</v>
      </c>
      <c r="L142" s="45">
        <f t="shared" si="22"/>
        <v>8.6000132131131696E-3</v>
      </c>
      <c r="M142" s="45">
        <f t="shared" si="23"/>
        <v>8.600729638057452E-3</v>
      </c>
      <c r="N142" s="45">
        <f t="shared" si="24"/>
        <v>8.6008024780249159E-3</v>
      </c>
      <c r="O142" s="45">
        <f t="shared" si="25"/>
        <v>8.6005151097318464E-3</v>
      </c>
      <c r="P142" s="54" t="s">
        <v>22</v>
      </c>
      <c r="Q142" s="54" t="s">
        <v>22</v>
      </c>
      <c r="R142" s="54" t="s">
        <v>22</v>
      </c>
      <c r="S142" s="54" t="s">
        <v>22</v>
      </c>
      <c r="T142" s="58"/>
    </row>
    <row r="143" spans="1:20" x14ac:dyDescent="0.2">
      <c r="A143" s="41">
        <v>136</v>
      </c>
      <c r="B143" s="42" t="s">
        <v>177</v>
      </c>
      <c r="C143" s="43">
        <v>5486.59</v>
      </c>
      <c r="D143" s="43">
        <v>5490.44</v>
      </c>
      <c r="E143" s="43">
        <v>5494.28</v>
      </c>
      <c r="F143" s="43">
        <v>5498.12</v>
      </c>
      <c r="G143" s="43">
        <v>2605.0700000000002</v>
      </c>
      <c r="H143" s="43">
        <v>3296.56</v>
      </c>
      <c r="I143" s="43">
        <v>3316.32</v>
      </c>
      <c r="J143" s="43">
        <v>3367.12</v>
      </c>
      <c r="K143" s="121" t="str">
        <f t="shared" si="21"/>
        <v>ok</v>
      </c>
      <c r="L143" s="45">
        <f t="shared" si="22"/>
        <v>7.0171089875486494E-4</v>
      </c>
      <c r="M143" s="45">
        <f t="shared" si="23"/>
        <v>6.9939749819689242E-4</v>
      </c>
      <c r="N143" s="45">
        <f t="shared" si="24"/>
        <v>6.9890868321238558E-4</v>
      </c>
      <c r="O143" s="45">
        <f t="shared" si="25"/>
        <v>7.0000569338804757E-4</v>
      </c>
      <c r="P143" s="54">
        <f t="shared" ref="P143:R144" si="27">(H143-G143)/G143</f>
        <v>0.26544008414361214</v>
      </c>
      <c r="Q143" s="54">
        <f t="shared" si="27"/>
        <v>5.994127211396188E-3</v>
      </c>
      <c r="R143" s="54">
        <f t="shared" si="27"/>
        <v>1.5318184011193047E-2</v>
      </c>
      <c r="S143" s="54">
        <f t="shared" si="16"/>
        <v>9.5584131788733803E-2</v>
      </c>
      <c r="T143" s="58"/>
    </row>
    <row r="144" spans="1:20" x14ac:dyDescent="0.2">
      <c r="A144" s="41">
        <v>137</v>
      </c>
      <c r="B144" s="42" t="s">
        <v>178</v>
      </c>
      <c r="C144" s="43">
        <v>10287.69</v>
      </c>
      <c r="D144" s="43">
        <v>10479.040000000001</v>
      </c>
      <c r="E144" s="43">
        <v>10673.95</v>
      </c>
      <c r="F144" s="43">
        <v>10872.49</v>
      </c>
      <c r="G144" s="43">
        <v>5786.4</v>
      </c>
      <c r="H144" s="43">
        <v>6027.9</v>
      </c>
      <c r="I144" s="43">
        <v>6053.32</v>
      </c>
      <c r="J144" s="43">
        <v>6139.12</v>
      </c>
      <c r="K144" s="121" t="str">
        <f t="shared" si="21"/>
        <v>ok</v>
      </c>
      <c r="L144" s="45">
        <f t="shared" si="22"/>
        <v>1.8599899491528259E-2</v>
      </c>
      <c r="M144" s="45">
        <f t="shared" si="23"/>
        <v>1.8599986258283185E-2</v>
      </c>
      <c r="N144" s="45">
        <f t="shared" si="24"/>
        <v>1.8600424397715844E-2</v>
      </c>
      <c r="O144" s="45">
        <f t="shared" si="25"/>
        <v>1.8600103382509097E-2</v>
      </c>
      <c r="P144" s="54">
        <f t="shared" si="27"/>
        <v>4.1735794276233931E-2</v>
      </c>
      <c r="Q144" s="54">
        <f t="shared" si="27"/>
        <v>4.2170573499892292E-3</v>
      </c>
      <c r="R144" s="54">
        <f t="shared" si="27"/>
        <v>1.4174040030925209E-2</v>
      </c>
      <c r="S144" s="54">
        <f t="shared" si="16"/>
        <v>2.0042297219049456E-2</v>
      </c>
      <c r="T144" s="58"/>
    </row>
    <row r="145" spans="1:20" x14ac:dyDescent="0.2">
      <c r="A145" s="41">
        <v>138</v>
      </c>
      <c r="B145" s="42" t="s">
        <v>179</v>
      </c>
      <c r="C145" s="43">
        <v>1889.11</v>
      </c>
      <c r="D145" s="43">
        <v>1893.4</v>
      </c>
      <c r="E145" s="43">
        <v>1909.04</v>
      </c>
      <c r="F145" s="43">
        <v>1916.28</v>
      </c>
      <c r="G145" s="43">
        <v>0</v>
      </c>
      <c r="H145" s="43">
        <v>0</v>
      </c>
      <c r="I145" s="43">
        <v>0</v>
      </c>
      <c r="J145" s="43">
        <v>0</v>
      </c>
      <c r="K145" s="121" t="str">
        <f t="shared" si="21"/>
        <v>ok</v>
      </c>
      <c r="L145" s="45">
        <f t="shared" si="22"/>
        <v>2.270910640460424E-3</v>
      </c>
      <c r="M145" s="45">
        <f t="shared" si="23"/>
        <v>8.2602725256152275E-3</v>
      </c>
      <c r="N145" s="45">
        <f t="shared" si="24"/>
        <v>3.7924820852365637E-3</v>
      </c>
      <c r="O145" s="45">
        <f t="shared" si="25"/>
        <v>4.7745550837707384E-3</v>
      </c>
      <c r="P145" s="54" t="s">
        <v>22</v>
      </c>
      <c r="Q145" s="54" t="s">
        <v>22</v>
      </c>
      <c r="R145" s="54" t="s">
        <v>22</v>
      </c>
      <c r="S145" s="54" t="s">
        <v>22</v>
      </c>
      <c r="T145" s="58"/>
    </row>
    <row r="146" spans="1:20" x14ac:dyDescent="0.2">
      <c r="A146" s="41">
        <v>139</v>
      </c>
      <c r="B146" s="42" t="s">
        <v>54</v>
      </c>
      <c r="C146" s="43">
        <v>39132.259999999995</v>
      </c>
      <c r="D146" s="43">
        <v>39459.619999999995</v>
      </c>
      <c r="E146" s="43">
        <v>39800.959999999999</v>
      </c>
      <c r="F146" s="43">
        <v>40122.78</v>
      </c>
      <c r="G146" s="43">
        <v>32623.66</v>
      </c>
      <c r="H146" s="43">
        <v>33397.480000000003</v>
      </c>
      <c r="I146" s="43">
        <v>34112.639999999999</v>
      </c>
      <c r="J146" s="43">
        <v>35068.06</v>
      </c>
      <c r="K146" s="121" t="str">
        <f t="shared" si="21"/>
        <v>ok</v>
      </c>
      <c r="L146" s="45">
        <f t="shared" si="22"/>
        <v>8.3654764636645219E-3</v>
      </c>
      <c r="M146" s="45">
        <f t="shared" si="23"/>
        <v>8.6503620663352515E-3</v>
      </c>
      <c r="N146" s="45">
        <f t="shared" si="24"/>
        <v>8.0857346154464549E-3</v>
      </c>
      <c r="O146" s="45">
        <f t="shared" si="25"/>
        <v>8.3671910484820755E-3</v>
      </c>
      <c r="P146" s="54">
        <f>(H146-G146)/G146</f>
        <v>2.3719594919760792E-2</v>
      </c>
      <c r="Q146" s="54">
        <f>(I146-H146)/H146</f>
        <v>2.1413591684162882E-2</v>
      </c>
      <c r="R146" s="54">
        <f>(J146-I146)/I146</f>
        <v>2.8007800041274972E-2</v>
      </c>
      <c r="S146" s="54">
        <f t="shared" si="16"/>
        <v>2.4380328881732884E-2</v>
      </c>
      <c r="T146" s="58"/>
    </row>
    <row r="147" spans="1:20" x14ac:dyDescent="0.2">
      <c r="A147" s="41">
        <v>140</v>
      </c>
      <c r="B147" s="42" t="s">
        <v>180</v>
      </c>
      <c r="C147" s="43">
        <v>1649</v>
      </c>
      <c r="D147" s="43">
        <v>1649</v>
      </c>
      <c r="E147" s="43">
        <v>1649</v>
      </c>
      <c r="F147" s="43">
        <v>1649</v>
      </c>
      <c r="G147" s="43">
        <v>0</v>
      </c>
      <c r="H147" s="43">
        <v>0</v>
      </c>
      <c r="I147" s="43">
        <v>0</v>
      </c>
      <c r="J147" s="43">
        <v>0</v>
      </c>
      <c r="K147" s="121" t="str">
        <f t="shared" si="21"/>
        <v>ok</v>
      </c>
      <c r="L147" s="45">
        <f t="shared" si="22"/>
        <v>0</v>
      </c>
      <c r="M147" s="45">
        <f t="shared" si="23"/>
        <v>0</v>
      </c>
      <c r="N147" s="45">
        <f t="shared" si="24"/>
        <v>0</v>
      </c>
      <c r="O147" s="45">
        <f t="shared" si="25"/>
        <v>0</v>
      </c>
      <c r="P147" s="54" t="s">
        <v>22</v>
      </c>
      <c r="Q147" s="54" t="s">
        <v>22</v>
      </c>
      <c r="R147" s="54" t="s">
        <v>22</v>
      </c>
      <c r="S147" s="54" t="s">
        <v>22</v>
      </c>
      <c r="T147" s="58"/>
    </row>
    <row r="148" spans="1:20" x14ac:dyDescent="0.2">
      <c r="A148" s="41">
        <v>141</v>
      </c>
      <c r="B148" s="42" t="s">
        <v>55</v>
      </c>
      <c r="C148" s="43">
        <v>11228.54</v>
      </c>
      <c r="D148" s="43">
        <v>11097.9</v>
      </c>
      <c r="E148" s="43">
        <v>11088.57</v>
      </c>
      <c r="F148" s="43">
        <v>11160.11</v>
      </c>
      <c r="G148" s="43">
        <v>0</v>
      </c>
      <c r="H148" s="43">
        <v>0</v>
      </c>
      <c r="I148" s="43">
        <v>0</v>
      </c>
      <c r="J148" s="43">
        <v>0</v>
      </c>
      <c r="K148" s="121" t="str">
        <f t="shared" si="21"/>
        <v>ok</v>
      </c>
      <c r="L148" s="45">
        <f t="shared" si="22"/>
        <v>-1.1634638163109471E-2</v>
      </c>
      <c r="M148" s="45">
        <f t="shared" si="23"/>
        <v>-8.4069959181466106E-4</v>
      </c>
      <c r="N148" s="45">
        <f t="shared" si="24"/>
        <v>6.4516885405422773E-3</v>
      </c>
      <c r="O148" s="45">
        <f t="shared" si="25"/>
        <v>-2.0078830714606185E-3</v>
      </c>
      <c r="P148" s="54" t="s">
        <v>22</v>
      </c>
      <c r="Q148" s="54" t="s">
        <v>22</v>
      </c>
      <c r="R148" s="54" t="s">
        <v>22</v>
      </c>
      <c r="S148" s="54" t="s">
        <v>22</v>
      </c>
      <c r="T148" s="58"/>
    </row>
    <row r="149" spans="1:20" x14ac:dyDescent="0.2">
      <c r="A149" s="41">
        <v>142</v>
      </c>
      <c r="B149" s="42" t="s">
        <v>181</v>
      </c>
      <c r="C149" s="43">
        <v>3321</v>
      </c>
      <c r="D149" s="43">
        <v>3321</v>
      </c>
      <c r="E149" s="43">
        <v>3321</v>
      </c>
      <c r="F149" s="43">
        <v>3321</v>
      </c>
      <c r="G149" s="43">
        <v>0</v>
      </c>
      <c r="H149" s="43">
        <v>0</v>
      </c>
      <c r="I149" s="43">
        <v>0</v>
      </c>
      <c r="J149" s="43">
        <v>0</v>
      </c>
      <c r="K149" s="121" t="str">
        <f t="shared" si="21"/>
        <v>ok</v>
      </c>
      <c r="L149" s="45">
        <f t="shared" si="22"/>
        <v>0</v>
      </c>
      <c r="M149" s="45">
        <f t="shared" si="23"/>
        <v>0</v>
      </c>
      <c r="N149" s="45">
        <f t="shared" si="24"/>
        <v>0</v>
      </c>
      <c r="O149" s="45">
        <f t="shared" si="25"/>
        <v>0</v>
      </c>
      <c r="P149" s="54" t="s">
        <v>22</v>
      </c>
      <c r="Q149" s="54" t="s">
        <v>22</v>
      </c>
      <c r="R149" s="54" t="s">
        <v>22</v>
      </c>
      <c r="S149" s="54" t="s">
        <v>22</v>
      </c>
      <c r="T149" s="58"/>
    </row>
    <row r="150" spans="1:20" x14ac:dyDescent="0.2">
      <c r="A150" s="41">
        <v>143</v>
      </c>
      <c r="B150" s="42" t="s">
        <v>182</v>
      </c>
      <c r="C150" s="43">
        <v>2580</v>
      </c>
      <c r="D150" s="43">
        <v>2580</v>
      </c>
      <c r="E150" s="43">
        <v>2580</v>
      </c>
      <c r="F150" s="43">
        <v>2580</v>
      </c>
      <c r="G150" s="43">
        <v>0</v>
      </c>
      <c r="H150" s="43">
        <v>0</v>
      </c>
      <c r="I150" s="43">
        <v>0</v>
      </c>
      <c r="J150" s="43">
        <v>0</v>
      </c>
      <c r="K150" s="121" t="str">
        <f t="shared" si="21"/>
        <v>ok</v>
      </c>
      <c r="L150" s="45">
        <f t="shared" si="22"/>
        <v>0</v>
      </c>
      <c r="M150" s="45">
        <f t="shared" si="23"/>
        <v>0</v>
      </c>
      <c r="N150" s="45">
        <f t="shared" si="24"/>
        <v>0</v>
      </c>
      <c r="O150" s="45">
        <f t="shared" si="25"/>
        <v>0</v>
      </c>
      <c r="P150" s="54" t="s">
        <v>22</v>
      </c>
      <c r="Q150" s="54" t="s">
        <v>22</v>
      </c>
      <c r="R150" s="54" t="s">
        <v>22</v>
      </c>
      <c r="S150" s="54" t="s">
        <v>22</v>
      </c>
      <c r="T150" s="58"/>
    </row>
    <row r="151" spans="1:20" x14ac:dyDescent="0.2">
      <c r="A151" s="41">
        <v>144</v>
      </c>
      <c r="B151" s="42" t="s">
        <v>56</v>
      </c>
      <c r="C151" s="43">
        <v>6645.3099999999995</v>
      </c>
      <c r="D151" s="43">
        <v>6710.1900000000005</v>
      </c>
      <c r="E151" s="43">
        <v>6781.36</v>
      </c>
      <c r="F151" s="43">
        <v>6844.94</v>
      </c>
      <c r="G151" s="43">
        <v>0</v>
      </c>
      <c r="H151" s="43">
        <v>0</v>
      </c>
      <c r="I151" s="43">
        <v>0</v>
      </c>
      <c r="J151" s="43">
        <v>0</v>
      </c>
      <c r="K151" s="121" t="str">
        <f t="shared" si="21"/>
        <v>ok</v>
      </c>
      <c r="L151" s="45">
        <f t="shared" si="22"/>
        <v>9.763276656770117E-3</v>
      </c>
      <c r="M151" s="45">
        <f t="shared" si="23"/>
        <v>1.0606257050843441E-2</v>
      </c>
      <c r="N151" s="45">
        <f t="shared" si="24"/>
        <v>9.3757004494673529E-3</v>
      </c>
      <c r="O151" s="45">
        <f t="shared" si="25"/>
        <v>9.9150780523603044E-3</v>
      </c>
      <c r="P151" s="54" t="s">
        <v>22</v>
      </c>
      <c r="Q151" s="54" t="s">
        <v>22</v>
      </c>
      <c r="R151" s="54" t="s">
        <v>22</v>
      </c>
      <c r="S151" s="54" t="s">
        <v>22</v>
      </c>
      <c r="T151" s="58"/>
    </row>
    <row r="152" spans="1:20" x14ac:dyDescent="0.2">
      <c r="A152" s="41">
        <v>145</v>
      </c>
      <c r="B152" s="42" t="s">
        <v>183</v>
      </c>
      <c r="C152" s="43">
        <v>26394.74</v>
      </c>
      <c r="D152" s="43">
        <v>26840.080000000002</v>
      </c>
      <c r="E152" s="43">
        <v>27124.33</v>
      </c>
      <c r="F152" s="43">
        <v>27478.080000000002</v>
      </c>
      <c r="G152" s="43">
        <v>0</v>
      </c>
      <c r="H152" s="43">
        <v>0</v>
      </c>
      <c r="I152" s="43">
        <v>0</v>
      </c>
      <c r="J152" s="43">
        <v>0</v>
      </c>
      <c r="K152" s="121" t="str">
        <f t="shared" si="21"/>
        <v>ok</v>
      </c>
      <c r="L152" s="45">
        <f t="shared" si="22"/>
        <v>1.6872301072107552E-2</v>
      </c>
      <c r="M152" s="45">
        <f t="shared" si="23"/>
        <v>1.0590504946333989E-2</v>
      </c>
      <c r="N152" s="45">
        <f t="shared" si="24"/>
        <v>1.3041796792768706E-2</v>
      </c>
      <c r="O152" s="45">
        <f t="shared" si="25"/>
        <v>1.3501534270403416E-2</v>
      </c>
      <c r="P152" s="54" t="s">
        <v>22</v>
      </c>
      <c r="Q152" s="54" t="s">
        <v>22</v>
      </c>
      <c r="R152" s="54" t="s">
        <v>22</v>
      </c>
      <c r="S152" s="54" t="s">
        <v>22</v>
      </c>
      <c r="T152" s="58"/>
    </row>
    <row r="153" spans="1:20" x14ac:dyDescent="0.2">
      <c r="A153" s="41">
        <v>146</v>
      </c>
      <c r="B153" s="42" t="s">
        <v>184</v>
      </c>
      <c r="C153" s="43">
        <v>36235.65</v>
      </c>
      <c r="D153" s="43">
        <v>36500.17</v>
      </c>
      <c r="E153" s="43">
        <v>36606.239999999998</v>
      </c>
      <c r="F153" s="43">
        <v>36767.800000000003</v>
      </c>
      <c r="G153" s="43">
        <v>14861.08</v>
      </c>
      <c r="H153" s="43">
        <v>16163.13</v>
      </c>
      <c r="I153" s="43">
        <v>16087.1</v>
      </c>
      <c r="J153" s="43">
        <v>16343.71</v>
      </c>
      <c r="K153" s="121" t="str">
        <f t="shared" si="21"/>
        <v>ok</v>
      </c>
      <c r="L153" s="45">
        <f t="shared" si="22"/>
        <v>7.2999932387026803E-3</v>
      </c>
      <c r="M153" s="45">
        <f t="shared" si="23"/>
        <v>2.9060138624011811E-3</v>
      </c>
      <c r="N153" s="45">
        <f t="shared" si="24"/>
        <v>4.4134551923389279E-3</v>
      </c>
      <c r="O153" s="45">
        <f t="shared" si="25"/>
        <v>4.873154097814263E-3</v>
      </c>
      <c r="P153" s="54">
        <f>(H153-G153)/G153</f>
        <v>8.7614762857073591E-2</v>
      </c>
      <c r="Q153" s="54">
        <f>(I153-H153)/H153</f>
        <v>-4.7039156401018148E-3</v>
      </c>
      <c r="R153" s="54">
        <f>(J153-I153)/I153</f>
        <v>1.5951290164168727E-2</v>
      </c>
      <c r="S153" s="54">
        <f t="shared" ref="S153:S210" si="28">AVERAGE(P153:R153)</f>
        <v>3.2954045793713506E-2</v>
      </c>
      <c r="T153" s="58"/>
    </row>
    <row r="154" spans="1:20" x14ac:dyDescent="0.2">
      <c r="A154" s="41">
        <v>147</v>
      </c>
      <c r="B154" s="42" t="s">
        <v>185</v>
      </c>
      <c r="C154" s="43">
        <v>1732.16</v>
      </c>
      <c r="D154" s="43">
        <v>1737.35</v>
      </c>
      <c r="E154" s="43">
        <v>1742.56</v>
      </c>
      <c r="F154" s="43">
        <v>1747.79</v>
      </c>
      <c r="G154" s="43">
        <v>0</v>
      </c>
      <c r="H154" s="43">
        <v>0</v>
      </c>
      <c r="I154" s="43">
        <v>0</v>
      </c>
      <c r="J154" s="43">
        <v>0</v>
      </c>
      <c r="K154" s="121" t="str">
        <f t="shared" si="21"/>
        <v>ok</v>
      </c>
      <c r="L154" s="45">
        <f t="shared" si="22"/>
        <v>2.9962590060963346E-3</v>
      </c>
      <c r="M154" s="45">
        <f t="shared" si="23"/>
        <v>2.9988200420180372E-3</v>
      </c>
      <c r="N154" s="45">
        <f t="shared" si="24"/>
        <v>3.0013313745294386E-3</v>
      </c>
      <c r="O154" s="45">
        <f t="shared" si="25"/>
        <v>2.9988034742146033E-3</v>
      </c>
      <c r="P154" s="54" t="s">
        <v>22</v>
      </c>
      <c r="Q154" s="54" t="s">
        <v>22</v>
      </c>
      <c r="R154" s="54" t="s">
        <v>22</v>
      </c>
      <c r="S154" s="54" t="s">
        <v>22</v>
      </c>
      <c r="T154" s="58"/>
    </row>
    <row r="155" spans="1:20" x14ac:dyDescent="0.2">
      <c r="A155" s="41">
        <v>148</v>
      </c>
      <c r="B155" s="42" t="s">
        <v>186</v>
      </c>
      <c r="C155" s="43">
        <v>2008.58</v>
      </c>
      <c r="D155" s="43">
        <v>2019.63</v>
      </c>
      <c r="E155" s="43">
        <v>2030.74</v>
      </c>
      <c r="F155" s="43">
        <v>2041.9</v>
      </c>
      <c r="G155" s="43">
        <v>0</v>
      </c>
      <c r="H155" s="43">
        <v>0</v>
      </c>
      <c r="I155" s="43">
        <v>0</v>
      </c>
      <c r="J155" s="43">
        <v>0</v>
      </c>
      <c r="K155" s="121" t="str">
        <f t="shared" si="21"/>
        <v>ok</v>
      </c>
      <c r="L155" s="45">
        <f t="shared" si="22"/>
        <v>5.5013989982973955E-3</v>
      </c>
      <c r="M155" s="45">
        <f t="shared" si="23"/>
        <v>5.501007610304808E-3</v>
      </c>
      <c r="N155" s="45">
        <f t="shared" si="24"/>
        <v>5.4955336478328502E-3</v>
      </c>
      <c r="O155" s="45">
        <f t="shared" si="25"/>
        <v>5.4993134188116846E-3</v>
      </c>
      <c r="P155" s="54" t="s">
        <v>22</v>
      </c>
      <c r="Q155" s="54" t="s">
        <v>22</v>
      </c>
      <c r="R155" s="54" t="s">
        <v>22</v>
      </c>
      <c r="S155" s="54" t="s">
        <v>22</v>
      </c>
      <c r="T155" s="58"/>
    </row>
    <row r="156" spans="1:20" x14ac:dyDescent="0.2">
      <c r="A156" s="41">
        <v>149</v>
      </c>
      <c r="B156" s="42" t="s">
        <v>187</v>
      </c>
      <c r="C156" s="43">
        <v>8304</v>
      </c>
      <c r="D156" s="43">
        <v>8354.66</v>
      </c>
      <c r="E156" s="43">
        <v>8405.6299999999992</v>
      </c>
      <c r="F156" s="43">
        <v>8456.89</v>
      </c>
      <c r="G156" s="43">
        <v>0</v>
      </c>
      <c r="H156" s="43">
        <v>0</v>
      </c>
      <c r="I156" s="43">
        <v>0</v>
      </c>
      <c r="J156" s="43">
        <v>0</v>
      </c>
      <c r="K156" s="121" t="str">
        <f t="shared" si="21"/>
        <v>ok</v>
      </c>
      <c r="L156" s="45">
        <f t="shared" si="22"/>
        <v>6.1006743737957439E-3</v>
      </c>
      <c r="M156" s="45">
        <f t="shared" si="23"/>
        <v>6.1007868662518103E-3</v>
      </c>
      <c r="N156" s="45">
        <f t="shared" si="24"/>
        <v>6.098293643665046E-3</v>
      </c>
      <c r="O156" s="45">
        <f t="shared" si="25"/>
        <v>6.099918294570867E-3</v>
      </c>
      <c r="P156" s="54" t="s">
        <v>22</v>
      </c>
      <c r="Q156" s="54" t="s">
        <v>22</v>
      </c>
      <c r="R156" s="54" t="s">
        <v>22</v>
      </c>
      <c r="S156" s="54" t="s">
        <v>22</v>
      </c>
      <c r="T156" s="58"/>
    </row>
    <row r="157" spans="1:20" x14ac:dyDescent="0.2">
      <c r="A157" s="41">
        <v>150</v>
      </c>
      <c r="B157" s="42" t="s">
        <v>188</v>
      </c>
      <c r="C157" s="43">
        <v>4917</v>
      </c>
      <c r="D157" s="43">
        <v>4917</v>
      </c>
      <c r="E157" s="43">
        <v>4917</v>
      </c>
      <c r="F157" s="43">
        <v>4917</v>
      </c>
      <c r="G157" s="43">
        <v>0</v>
      </c>
      <c r="H157" s="43">
        <v>0</v>
      </c>
      <c r="I157" s="43">
        <v>0</v>
      </c>
      <c r="J157" s="43">
        <v>0</v>
      </c>
      <c r="K157" s="121" t="str">
        <f t="shared" si="21"/>
        <v>ok</v>
      </c>
      <c r="L157" s="45">
        <f t="shared" si="22"/>
        <v>0</v>
      </c>
      <c r="M157" s="45">
        <f t="shared" si="23"/>
        <v>0</v>
      </c>
      <c r="N157" s="45">
        <f t="shared" si="24"/>
        <v>0</v>
      </c>
      <c r="O157" s="45">
        <f t="shared" si="25"/>
        <v>0</v>
      </c>
      <c r="P157" s="54" t="s">
        <v>22</v>
      </c>
      <c r="Q157" s="54" t="s">
        <v>22</v>
      </c>
      <c r="R157" s="54" t="s">
        <v>22</v>
      </c>
      <c r="S157" s="54" t="s">
        <v>22</v>
      </c>
      <c r="T157" s="58"/>
    </row>
    <row r="158" spans="1:20" x14ac:dyDescent="0.2">
      <c r="A158" s="41">
        <v>151</v>
      </c>
      <c r="B158" s="42" t="s">
        <v>189</v>
      </c>
      <c r="C158" s="43">
        <v>2122.38</v>
      </c>
      <c r="D158" s="43">
        <v>2128.11</v>
      </c>
      <c r="E158" s="43">
        <v>2133.85</v>
      </c>
      <c r="F158" s="43">
        <v>2139.62</v>
      </c>
      <c r="G158" s="43">
        <v>0</v>
      </c>
      <c r="H158" s="43">
        <v>0</v>
      </c>
      <c r="I158" s="43">
        <v>0</v>
      </c>
      <c r="J158" s="43">
        <v>0</v>
      </c>
      <c r="K158" s="121" t="str">
        <f t="shared" si="21"/>
        <v>ok</v>
      </c>
      <c r="L158" s="45">
        <f t="shared" si="22"/>
        <v>2.6997992819382099E-3</v>
      </c>
      <c r="M158" s="45">
        <f t="shared" si="23"/>
        <v>2.6972289966213127E-3</v>
      </c>
      <c r="N158" s="45">
        <f t="shared" si="24"/>
        <v>2.7040326171005376E-3</v>
      </c>
      <c r="O158" s="45">
        <f t="shared" si="25"/>
        <v>2.7003536318866866E-3</v>
      </c>
      <c r="P158" s="54" t="s">
        <v>22</v>
      </c>
      <c r="Q158" s="54" t="s">
        <v>22</v>
      </c>
      <c r="R158" s="54" t="s">
        <v>22</v>
      </c>
      <c r="S158" s="54" t="s">
        <v>22</v>
      </c>
      <c r="T158" s="58"/>
    </row>
    <row r="159" spans="1:20" x14ac:dyDescent="0.2">
      <c r="A159" s="41">
        <v>152</v>
      </c>
      <c r="B159" s="42" t="s">
        <v>190</v>
      </c>
      <c r="C159" s="43">
        <v>8165.83</v>
      </c>
      <c r="D159" s="43">
        <v>8289.1299999999992</v>
      </c>
      <c r="E159" s="43">
        <v>8414.2999999999993</v>
      </c>
      <c r="F159" s="43">
        <v>8541.35</v>
      </c>
      <c r="G159" s="43">
        <v>0</v>
      </c>
      <c r="H159" s="43">
        <v>0</v>
      </c>
      <c r="I159" s="43">
        <v>0</v>
      </c>
      <c r="J159" s="43">
        <v>0</v>
      </c>
      <c r="K159" s="121" t="str">
        <f t="shared" si="21"/>
        <v>ok</v>
      </c>
      <c r="L159" s="45">
        <f t="shared" si="22"/>
        <v>1.5099506112666965E-2</v>
      </c>
      <c r="M159" s="45">
        <f t="shared" si="23"/>
        <v>1.5100499087358997E-2</v>
      </c>
      <c r="N159" s="45">
        <f t="shared" si="24"/>
        <v>1.5099295247376621E-2</v>
      </c>
      <c r="O159" s="45">
        <f t="shared" si="25"/>
        <v>1.5099766815800863E-2</v>
      </c>
      <c r="P159" s="54" t="s">
        <v>22</v>
      </c>
      <c r="Q159" s="54" t="s">
        <v>22</v>
      </c>
      <c r="R159" s="54" t="s">
        <v>22</v>
      </c>
      <c r="S159" s="54" t="s">
        <v>22</v>
      </c>
      <c r="T159" s="58"/>
    </row>
    <row r="160" spans="1:20" x14ac:dyDescent="0.2">
      <c r="A160" s="41">
        <v>153</v>
      </c>
      <c r="B160" s="42" t="s">
        <v>191</v>
      </c>
      <c r="C160" s="43">
        <v>2097</v>
      </c>
      <c r="D160" s="43">
        <v>2097</v>
      </c>
      <c r="E160" s="43">
        <v>2097</v>
      </c>
      <c r="F160" s="43">
        <v>2097</v>
      </c>
      <c r="G160" s="43">
        <v>0</v>
      </c>
      <c r="H160" s="43">
        <v>0</v>
      </c>
      <c r="I160" s="43">
        <v>0</v>
      </c>
      <c r="J160" s="43">
        <v>0</v>
      </c>
      <c r="K160" s="121" t="str">
        <f t="shared" si="21"/>
        <v>ok</v>
      </c>
      <c r="L160" s="45">
        <f t="shared" si="22"/>
        <v>0</v>
      </c>
      <c r="M160" s="45">
        <f t="shared" si="23"/>
        <v>0</v>
      </c>
      <c r="N160" s="45">
        <f t="shared" si="24"/>
        <v>0</v>
      </c>
      <c r="O160" s="45">
        <f t="shared" si="25"/>
        <v>0</v>
      </c>
      <c r="P160" s="54" t="s">
        <v>22</v>
      </c>
      <c r="Q160" s="54" t="s">
        <v>22</v>
      </c>
      <c r="R160" s="54" t="s">
        <v>22</v>
      </c>
      <c r="S160" s="54" t="s">
        <v>22</v>
      </c>
      <c r="T160" s="58"/>
    </row>
    <row r="161" spans="1:20" x14ac:dyDescent="0.2">
      <c r="A161" s="41">
        <v>154</v>
      </c>
      <c r="B161" s="42" t="s">
        <v>57</v>
      </c>
      <c r="C161" s="43">
        <v>106931.45</v>
      </c>
      <c r="D161" s="43">
        <v>108341.03</v>
      </c>
      <c r="E161" s="43">
        <v>110339.94</v>
      </c>
      <c r="F161" s="43">
        <v>113279.72</v>
      </c>
      <c r="G161" s="43">
        <v>24169.599999999999</v>
      </c>
      <c r="H161" s="43">
        <v>37334.85</v>
      </c>
      <c r="I161" s="43">
        <v>38658.26</v>
      </c>
      <c r="J161" s="43">
        <v>39750.769999999997</v>
      </c>
      <c r="K161" s="121" t="str">
        <f t="shared" si="21"/>
        <v>ok</v>
      </c>
      <c r="L161" s="45">
        <f t="shared" si="22"/>
        <v>1.3182090021223895E-2</v>
      </c>
      <c r="M161" s="45">
        <f t="shared" si="23"/>
        <v>1.8450166109737036E-2</v>
      </c>
      <c r="N161" s="45">
        <f t="shared" si="24"/>
        <v>2.6642936365562631E-2</v>
      </c>
      <c r="O161" s="45">
        <f t="shared" si="25"/>
        <v>1.9425064165507853E-2</v>
      </c>
      <c r="P161" s="54">
        <f>(H161-G161)/G161</f>
        <v>0.54470284986098239</v>
      </c>
      <c r="Q161" s="54">
        <f>(I161-H161)/H161</f>
        <v>3.5447042106771652E-2</v>
      </c>
      <c r="R161" s="54">
        <f>(J161-I161)/I161</f>
        <v>2.8260713234377198E-2</v>
      </c>
      <c r="S161" s="54">
        <f t="shared" si="28"/>
        <v>0.20280353506737706</v>
      </c>
      <c r="T161" s="58"/>
    </row>
    <row r="162" spans="1:20" x14ac:dyDescent="0.2">
      <c r="A162" s="41">
        <v>155</v>
      </c>
      <c r="B162" s="42" t="s">
        <v>192</v>
      </c>
      <c r="C162" s="43">
        <v>2882.04</v>
      </c>
      <c r="D162" s="43">
        <v>2911.15</v>
      </c>
      <c r="E162" s="43">
        <v>2940.55</v>
      </c>
      <c r="F162" s="43">
        <v>2970.25</v>
      </c>
      <c r="G162" s="43">
        <v>0</v>
      </c>
      <c r="H162" s="43">
        <v>0</v>
      </c>
      <c r="I162" s="43">
        <v>0</v>
      </c>
      <c r="J162" s="43">
        <v>0</v>
      </c>
      <c r="K162" s="121" t="str">
        <f t="shared" si="21"/>
        <v>ok</v>
      </c>
      <c r="L162" s="45">
        <f t="shared" si="22"/>
        <v>1.0100484379120389E-2</v>
      </c>
      <c r="M162" s="45">
        <f t="shared" si="23"/>
        <v>1.0099101729557079E-2</v>
      </c>
      <c r="N162" s="45">
        <f t="shared" si="24"/>
        <v>1.0100151332233704E-2</v>
      </c>
      <c r="O162" s="45">
        <f t="shared" si="25"/>
        <v>1.0099912480303725E-2</v>
      </c>
      <c r="P162" s="54" t="s">
        <v>22</v>
      </c>
      <c r="Q162" s="54" t="s">
        <v>22</v>
      </c>
      <c r="R162" s="54" t="s">
        <v>22</v>
      </c>
      <c r="S162" s="54" t="s">
        <v>22</v>
      </c>
      <c r="T162" s="58"/>
    </row>
    <row r="163" spans="1:20" x14ac:dyDescent="0.2">
      <c r="A163" s="41">
        <v>156</v>
      </c>
      <c r="B163" s="42" t="s">
        <v>193</v>
      </c>
      <c r="C163" s="43">
        <v>8665.14</v>
      </c>
      <c r="D163" s="43">
        <v>8725.7999999999993</v>
      </c>
      <c r="E163" s="43">
        <v>8786.8799999999992</v>
      </c>
      <c r="F163" s="43">
        <v>8848.39</v>
      </c>
      <c r="G163" s="43">
        <v>0</v>
      </c>
      <c r="H163" s="43">
        <v>0</v>
      </c>
      <c r="I163" s="43">
        <v>0</v>
      </c>
      <c r="J163" s="43">
        <v>0</v>
      </c>
      <c r="K163" s="121" t="str">
        <f t="shared" si="21"/>
        <v>ok</v>
      </c>
      <c r="L163" s="45">
        <f t="shared" si="22"/>
        <v>7.0004639278765093E-3</v>
      </c>
      <c r="M163" s="45">
        <f t="shared" si="23"/>
        <v>6.9999312383964719E-3</v>
      </c>
      <c r="N163" s="45">
        <f t="shared" si="24"/>
        <v>7.0002094031101168E-3</v>
      </c>
      <c r="O163" s="45">
        <f t="shared" si="25"/>
        <v>7.0002015231276984E-3</v>
      </c>
      <c r="P163" s="54" t="s">
        <v>22</v>
      </c>
      <c r="Q163" s="54" t="s">
        <v>22</v>
      </c>
      <c r="R163" s="54" t="s">
        <v>22</v>
      </c>
      <c r="S163" s="54" t="s">
        <v>22</v>
      </c>
      <c r="T163" s="58"/>
    </row>
    <row r="164" spans="1:20" x14ac:dyDescent="0.2">
      <c r="A164" s="41">
        <v>157</v>
      </c>
      <c r="B164" s="42" t="s">
        <v>194</v>
      </c>
      <c r="C164" s="43">
        <v>2636</v>
      </c>
      <c r="D164" s="43">
        <v>2636</v>
      </c>
      <c r="E164" s="43">
        <v>2636</v>
      </c>
      <c r="F164" s="43">
        <v>2636</v>
      </c>
      <c r="G164" s="43">
        <v>0</v>
      </c>
      <c r="H164" s="43">
        <v>0</v>
      </c>
      <c r="I164" s="43">
        <v>0</v>
      </c>
      <c r="J164" s="43">
        <v>0</v>
      </c>
      <c r="K164" s="121" t="str">
        <f t="shared" si="21"/>
        <v>ok</v>
      </c>
      <c r="L164" s="45">
        <f t="shared" si="22"/>
        <v>0</v>
      </c>
      <c r="M164" s="45">
        <f t="shared" si="23"/>
        <v>0</v>
      </c>
      <c r="N164" s="45">
        <f t="shared" si="24"/>
        <v>0</v>
      </c>
      <c r="O164" s="45">
        <f t="shared" si="25"/>
        <v>0</v>
      </c>
      <c r="P164" s="54" t="s">
        <v>22</v>
      </c>
      <c r="Q164" s="54" t="s">
        <v>22</v>
      </c>
      <c r="R164" s="54" t="s">
        <v>22</v>
      </c>
      <c r="S164" s="54" t="s">
        <v>22</v>
      </c>
      <c r="T164" s="58"/>
    </row>
    <row r="165" spans="1:20" x14ac:dyDescent="0.2">
      <c r="A165" s="41">
        <v>158</v>
      </c>
      <c r="B165" s="42" t="s">
        <v>195</v>
      </c>
      <c r="C165" s="43">
        <v>5618.34</v>
      </c>
      <c r="D165" s="43">
        <v>5706.55</v>
      </c>
      <c r="E165" s="43">
        <v>5796.15</v>
      </c>
      <c r="F165" s="43">
        <v>5887.15</v>
      </c>
      <c r="G165" s="43">
        <v>0</v>
      </c>
      <c r="H165" s="43">
        <v>0</v>
      </c>
      <c r="I165" s="43">
        <v>0</v>
      </c>
      <c r="J165" s="43">
        <v>0</v>
      </c>
      <c r="K165" s="121" t="str">
        <f t="shared" si="21"/>
        <v>ok</v>
      </c>
      <c r="L165" s="45">
        <f t="shared" si="22"/>
        <v>1.570036701232037E-2</v>
      </c>
      <c r="M165" s="45">
        <f t="shared" si="23"/>
        <v>1.5701255574734202E-2</v>
      </c>
      <c r="N165" s="45">
        <f t="shared" si="24"/>
        <v>1.5700076775100713E-2</v>
      </c>
      <c r="O165" s="45">
        <f t="shared" si="25"/>
        <v>1.5700566454051764E-2</v>
      </c>
      <c r="P165" s="54" t="s">
        <v>22</v>
      </c>
      <c r="Q165" s="54" t="s">
        <v>22</v>
      </c>
      <c r="R165" s="54" t="s">
        <v>22</v>
      </c>
      <c r="S165" s="54" t="s">
        <v>22</v>
      </c>
      <c r="T165" s="58"/>
    </row>
    <row r="166" spans="1:20" x14ac:dyDescent="0.2">
      <c r="A166" s="41">
        <v>159</v>
      </c>
      <c r="B166" s="42" t="s">
        <v>196</v>
      </c>
      <c r="C166" s="43">
        <v>12614.64</v>
      </c>
      <c r="D166" s="43">
        <v>12815.21</v>
      </c>
      <c r="E166" s="43">
        <v>13018.97</v>
      </c>
      <c r="F166" s="43">
        <v>13225.97</v>
      </c>
      <c r="G166" s="43">
        <v>12614.64</v>
      </c>
      <c r="H166" s="43">
        <v>12815.21</v>
      </c>
      <c r="I166" s="43">
        <v>13018.97</v>
      </c>
      <c r="J166" s="43">
        <v>13225.97</v>
      </c>
      <c r="K166" s="121" t="str">
        <f t="shared" si="21"/>
        <v>ok</v>
      </c>
      <c r="L166" s="45">
        <f t="shared" si="22"/>
        <v>1.5899779938230479E-2</v>
      </c>
      <c r="M166" s="45">
        <f t="shared" si="23"/>
        <v>1.5899856498644987E-2</v>
      </c>
      <c r="N166" s="45">
        <f t="shared" si="24"/>
        <v>1.5899875335760049E-2</v>
      </c>
      <c r="O166" s="45">
        <f t="shared" si="25"/>
        <v>1.5899837257545169E-2</v>
      </c>
      <c r="P166" s="54">
        <f>(H166-G166)/G166</f>
        <v>1.5899779938230479E-2</v>
      </c>
      <c r="Q166" s="54">
        <f>(I166-H166)/H166</f>
        <v>1.5899856498644987E-2</v>
      </c>
      <c r="R166" s="54">
        <f>(J166-I166)/I166</f>
        <v>1.5899875335760049E-2</v>
      </c>
      <c r="S166" s="54">
        <f t="shared" si="28"/>
        <v>1.5899837257545169E-2</v>
      </c>
      <c r="T166" s="58"/>
    </row>
    <row r="167" spans="1:20" x14ac:dyDescent="0.2">
      <c r="A167" s="41">
        <v>160</v>
      </c>
      <c r="B167" s="42" t="s">
        <v>197</v>
      </c>
      <c r="C167" s="43">
        <v>2266.88</v>
      </c>
      <c r="D167" s="43">
        <v>2271.42</v>
      </c>
      <c r="E167" s="43">
        <v>2275.96</v>
      </c>
      <c r="F167" s="43">
        <v>2280.5100000000002</v>
      </c>
      <c r="G167" s="43">
        <v>0</v>
      </c>
      <c r="H167" s="43">
        <v>0</v>
      </c>
      <c r="I167" s="43">
        <v>0</v>
      </c>
      <c r="J167" s="43">
        <v>0</v>
      </c>
      <c r="K167" s="121" t="str">
        <f t="shared" si="21"/>
        <v>ok</v>
      </c>
      <c r="L167" s="45">
        <f t="shared" si="22"/>
        <v>2.002752682100492E-3</v>
      </c>
      <c r="M167" s="45">
        <f t="shared" si="23"/>
        <v>1.9987496808163896E-3</v>
      </c>
      <c r="N167" s="45">
        <f t="shared" si="24"/>
        <v>1.99915639993681E-3</v>
      </c>
      <c r="O167" s="45">
        <f t="shared" si="25"/>
        <v>2.0002195876178967E-3</v>
      </c>
      <c r="P167" s="54" t="s">
        <v>22</v>
      </c>
      <c r="Q167" s="54" t="s">
        <v>22</v>
      </c>
      <c r="R167" s="54" t="s">
        <v>22</v>
      </c>
      <c r="S167" s="54" t="s">
        <v>22</v>
      </c>
      <c r="T167" s="58"/>
    </row>
    <row r="168" spans="1:20" x14ac:dyDescent="0.2">
      <c r="A168" s="41">
        <v>161</v>
      </c>
      <c r="B168" s="42" t="s">
        <v>198</v>
      </c>
      <c r="C168" s="43">
        <v>22567.19</v>
      </c>
      <c r="D168" s="43">
        <v>22944.06</v>
      </c>
      <c r="E168" s="43">
        <v>23327.23</v>
      </c>
      <c r="F168" s="43">
        <v>23716.799999999999</v>
      </c>
      <c r="G168" s="43">
        <v>22567.19</v>
      </c>
      <c r="H168" s="43">
        <v>22944.06</v>
      </c>
      <c r="I168" s="43">
        <v>23327.23</v>
      </c>
      <c r="J168" s="43">
        <v>23716.799999999999</v>
      </c>
      <c r="K168" s="121" t="str">
        <f t="shared" si="21"/>
        <v>ok</v>
      </c>
      <c r="L168" s="45">
        <f t="shared" si="22"/>
        <v>1.6699908140978235E-2</v>
      </c>
      <c r="M168" s="45">
        <f t="shared" si="23"/>
        <v>1.6700182966746E-2</v>
      </c>
      <c r="N168" s="45">
        <f t="shared" si="24"/>
        <v>1.670022544468416E-2</v>
      </c>
      <c r="O168" s="45">
        <f t="shared" si="25"/>
        <v>1.6700105517469466E-2</v>
      </c>
      <c r="P168" s="54">
        <f>(H168-G168)/G168</f>
        <v>1.6699908140978235E-2</v>
      </c>
      <c r="Q168" s="54">
        <f>(I168-H168)/H168</f>
        <v>1.6700182966746E-2</v>
      </c>
      <c r="R168" s="54">
        <f>(J168-I168)/I168</f>
        <v>1.670022544468416E-2</v>
      </c>
      <c r="S168" s="54">
        <f t="shared" si="28"/>
        <v>1.6700105517469466E-2</v>
      </c>
      <c r="T168" s="58"/>
    </row>
    <row r="169" spans="1:20" x14ac:dyDescent="0.2">
      <c r="A169" s="41">
        <v>162</v>
      </c>
      <c r="B169" s="42" t="s">
        <v>58</v>
      </c>
      <c r="C169" s="43">
        <v>2297.62</v>
      </c>
      <c r="D169" s="43">
        <v>2301.5300000000002</v>
      </c>
      <c r="E169" s="43">
        <v>2305.44</v>
      </c>
      <c r="F169" s="43">
        <v>2309.36</v>
      </c>
      <c r="G169" s="43">
        <v>0</v>
      </c>
      <c r="H169" s="43">
        <v>0</v>
      </c>
      <c r="I169" s="43">
        <v>0</v>
      </c>
      <c r="J169" s="43">
        <v>0</v>
      </c>
      <c r="K169" s="121" t="str">
        <f t="shared" si="21"/>
        <v>ok</v>
      </c>
      <c r="L169" s="45">
        <f t="shared" si="22"/>
        <v>1.7017609526380818E-3</v>
      </c>
      <c r="M169" s="45">
        <f t="shared" si="23"/>
        <v>1.6988698822087281E-3</v>
      </c>
      <c r="N169" s="45">
        <f t="shared" si="24"/>
        <v>1.7003261850232808E-3</v>
      </c>
      <c r="O169" s="45">
        <f t="shared" si="25"/>
        <v>1.7003190066233636E-3</v>
      </c>
      <c r="P169" s="54" t="s">
        <v>22</v>
      </c>
      <c r="Q169" s="54" t="s">
        <v>22</v>
      </c>
      <c r="R169" s="54" t="s">
        <v>22</v>
      </c>
      <c r="S169" s="54" t="s">
        <v>22</v>
      </c>
      <c r="T169" s="58"/>
    </row>
    <row r="170" spans="1:20" x14ac:dyDescent="0.2">
      <c r="A170" s="41">
        <v>163</v>
      </c>
      <c r="B170" s="42" t="s">
        <v>199</v>
      </c>
      <c r="C170" s="43">
        <v>2779.92</v>
      </c>
      <c r="D170" s="43">
        <v>2782.15</v>
      </c>
      <c r="E170" s="43">
        <v>2784.37</v>
      </c>
      <c r="F170" s="43">
        <v>2786.6</v>
      </c>
      <c r="G170" s="43">
        <v>0</v>
      </c>
      <c r="H170" s="43">
        <v>0</v>
      </c>
      <c r="I170" s="43">
        <v>0</v>
      </c>
      <c r="J170" s="43">
        <v>0</v>
      </c>
      <c r="K170" s="121" t="str">
        <f t="shared" si="21"/>
        <v>ok</v>
      </c>
      <c r="L170" s="45">
        <f t="shared" si="22"/>
        <v>8.0218135773691985E-4</v>
      </c>
      <c r="M170" s="45">
        <f t="shared" si="23"/>
        <v>7.9794403608712675E-4</v>
      </c>
      <c r="N170" s="45">
        <f t="shared" si="24"/>
        <v>8.0089930576755905E-4</v>
      </c>
      <c r="O170" s="45">
        <f t="shared" si="25"/>
        <v>8.0034156653053525E-4</v>
      </c>
      <c r="P170" s="54" t="s">
        <v>22</v>
      </c>
      <c r="Q170" s="54" t="s">
        <v>22</v>
      </c>
      <c r="R170" s="54" t="s">
        <v>22</v>
      </c>
      <c r="S170" s="54" t="s">
        <v>22</v>
      </c>
      <c r="T170" s="58"/>
    </row>
    <row r="171" spans="1:20" x14ac:dyDescent="0.2">
      <c r="A171" s="41">
        <v>164</v>
      </c>
      <c r="B171" s="42" t="s">
        <v>200</v>
      </c>
      <c r="C171" s="43">
        <v>8255.43</v>
      </c>
      <c r="D171" s="43">
        <v>8263.69</v>
      </c>
      <c r="E171" s="43">
        <v>8271.9500000000007</v>
      </c>
      <c r="F171" s="43">
        <v>8280.2199999999993</v>
      </c>
      <c r="G171" s="43">
        <v>8255.43</v>
      </c>
      <c r="H171" s="43">
        <v>8263.69</v>
      </c>
      <c r="I171" s="43">
        <v>8271.9500000000007</v>
      </c>
      <c r="J171" s="43">
        <v>8280.2199999999993</v>
      </c>
      <c r="K171" s="121" t="str">
        <f t="shared" si="21"/>
        <v>ok</v>
      </c>
      <c r="L171" s="45">
        <f t="shared" si="22"/>
        <v>1.0005535750409389E-3</v>
      </c>
      <c r="M171" s="45">
        <f t="shared" si="23"/>
        <v>9.9955346824484202E-4</v>
      </c>
      <c r="N171" s="45">
        <f t="shared" si="24"/>
        <v>9.9976426356525577E-4</v>
      </c>
      <c r="O171" s="45">
        <f t="shared" si="25"/>
        <v>9.9995710228367881E-4</v>
      </c>
      <c r="P171" s="54">
        <f>(H171-G171)/G171</f>
        <v>1.0005535750409389E-3</v>
      </c>
      <c r="Q171" s="54">
        <f>(I171-H171)/H171</f>
        <v>9.9955346824484202E-4</v>
      </c>
      <c r="R171" s="54">
        <f>(J171-I171)/I171</f>
        <v>9.9976426356525577E-4</v>
      </c>
      <c r="S171" s="54">
        <f t="shared" si="28"/>
        <v>9.9995710228367881E-4</v>
      </c>
      <c r="T171" s="58"/>
    </row>
    <row r="172" spans="1:20" x14ac:dyDescent="0.2">
      <c r="A172" s="41">
        <v>165</v>
      </c>
      <c r="B172" s="42" t="s">
        <v>201</v>
      </c>
      <c r="C172" s="43">
        <v>1978.69</v>
      </c>
      <c r="D172" s="43">
        <v>1987.6</v>
      </c>
      <c r="E172" s="43">
        <v>1996.54</v>
      </c>
      <c r="F172" s="43">
        <v>2005.53</v>
      </c>
      <c r="G172" s="43">
        <v>0</v>
      </c>
      <c r="H172" s="43">
        <v>3.04</v>
      </c>
      <c r="I172" s="43">
        <v>0</v>
      </c>
      <c r="J172" s="43">
        <v>0</v>
      </c>
      <c r="K172" s="121" t="str">
        <f t="shared" si="21"/>
        <v>ok</v>
      </c>
      <c r="L172" s="45">
        <f t="shared" si="22"/>
        <v>4.5029792438430749E-3</v>
      </c>
      <c r="M172" s="45">
        <f t="shared" si="23"/>
        <v>4.4978868987724163E-3</v>
      </c>
      <c r="N172" s="45">
        <f t="shared" si="24"/>
        <v>4.5027898263996762E-3</v>
      </c>
      <c r="O172" s="45">
        <f t="shared" si="25"/>
        <v>4.5012186563383894E-3</v>
      </c>
      <c r="P172" s="54" t="s">
        <v>22</v>
      </c>
      <c r="Q172" s="54" t="s">
        <v>22</v>
      </c>
      <c r="R172" s="54" t="s">
        <v>22</v>
      </c>
      <c r="S172" s="54" t="s">
        <v>22</v>
      </c>
      <c r="T172" s="58"/>
    </row>
    <row r="173" spans="1:20" x14ac:dyDescent="0.2">
      <c r="A173" s="41">
        <v>166</v>
      </c>
      <c r="B173" s="42" t="s">
        <v>59</v>
      </c>
      <c r="C173" s="43">
        <v>6855</v>
      </c>
      <c r="D173" s="43">
        <v>6855</v>
      </c>
      <c r="E173" s="43">
        <v>6855</v>
      </c>
      <c r="F173" s="43">
        <v>6855</v>
      </c>
      <c r="G173" s="43">
        <v>0</v>
      </c>
      <c r="H173" s="43">
        <v>0</v>
      </c>
      <c r="I173" s="43">
        <v>0</v>
      </c>
      <c r="J173" s="43">
        <v>0</v>
      </c>
      <c r="K173" s="121" t="str">
        <f t="shared" si="21"/>
        <v>ok</v>
      </c>
      <c r="L173" s="45">
        <f t="shared" si="22"/>
        <v>0</v>
      </c>
      <c r="M173" s="45">
        <f t="shared" si="23"/>
        <v>0</v>
      </c>
      <c r="N173" s="45">
        <f t="shared" si="24"/>
        <v>0</v>
      </c>
      <c r="O173" s="45">
        <f t="shared" si="25"/>
        <v>0</v>
      </c>
      <c r="P173" s="54" t="s">
        <v>22</v>
      </c>
      <c r="Q173" s="54" t="s">
        <v>22</v>
      </c>
      <c r="R173" s="54" t="s">
        <v>22</v>
      </c>
      <c r="S173" s="54" t="s">
        <v>22</v>
      </c>
      <c r="T173" s="58"/>
    </row>
    <row r="174" spans="1:20" x14ac:dyDescent="0.2">
      <c r="A174" s="41">
        <v>167</v>
      </c>
      <c r="B174" s="42" t="s">
        <v>202</v>
      </c>
      <c r="C174" s="43">
        <v>1095</v>
      </c>
      <c r="D174" s="43">
        <v>1095</v>
      </c>
      <c r="E174" s="43">
        <v>1095</v>
      </c>
      <c r="F174" s="43">
        <v>1095</v>
      </c>
      <c r="G174" s="43">
        <v>0</v>
      </c>
      <c r="H174" s="43">
        <v>0</v>
      </c>
      <c r="I174" s="43">
        <v>0</v>
      </c>
      <c r="J174" s="43">
        <v>0</v>
      </c>
      <c r="K174" s="121" t="str">
        <f t="shared" si="21"/>
        <v>ok</v>
      </c>
      <c r="L174" s="45">
        <f t="shared" si="22"/>
        <v>0</v>
      </c>
      <c r="M174" s="45">
        <f t="shared" si="23"/>
        <v>0</v>
      </c>
      <c r="N174" s="45">
        <f t="shared" si="24"/>
        <v>0</v>
      </c>
      <c r="O174" s="45">
        <f t="shared" si="25"/>
        <v>0</v>
      </c>
      <c r="P174" s="54" t="s">
        <v>22</v>
      </c>
      <c r="Q174" s="54" t="s">
        <v>22</v>
      </c>
      <c r="R174" s="54" t="s">
        <v>22</v>
      </c>
      <c r="S174" s="54" t="s">
        <v>22</v>
      </c>
      <c r="T174" s="58"/>
    </row>
    <row r="175" spans="1:20" x14ac:dyDescent="0.2">
      <c r="A175" s="41">
        <v>168</v>
      </c>
      <c r="B175" s="42" t="s">
        <v>203</v>
      </c>
      <c r="C175" s="43">
        <v>18175.400000000001</v>
      </c>
      <c r="D175" s="43">
        <v>18224.640000000003</v>
      </c>
      <c r="E175" s="43">
        <v>18271.760000000002</v>
      </c>
      <c r="F175" s="43">
        <v>18311.96</v>
      </c>
      <c r="G175" s="43">
        <v>17123.669999999998</v>
      </c>
      <c r="H175" s="43">
        <v>17161.34</v>
      </c>
      <c r="I175" s="43">
        <v>17199.09</v>
      </c>
      <c r="J175" s="43">
        <v>17236.93</v>
      </c>
      <c r="K175" s="121" t="str">
        <f t="shared" si="21"/>
        <v>ok</v>
      </c>
      <c r="L175" s="45">
        <f t="shared" si="22"/>
        <v>2.7091563321853494E-3</v>
      </c>
      <c r="M175" s="45">
        <f t="shared" si="23"/>
        <v>2.5855106054220537E-3</v>
      </c>
      <c r="N175" s="45">
        <f t="shared" si="24"/>
        <v>2.2001164638763364E-3</v>
      </c>
      <c r="O175" s="45">
        <f t="shared" si="25"/>
        <v>2.4982611338279135E-3</v>
      </c>
      <c r="P175" s="54">
        <f>(H175-G175)/G175</f>
        <v>2.1998788811044535E-3</v>
      </c>
      <c r="Q175" s="54">
        <f>(I175-H175)/H175</f>
        <v>2.1997116775263471E-3</v>
      </c>
      <c r="R175" s="54">
        <f>(J175-I175)/I175</f>
        <v>2.2001164015072977E-3</v>
      </c>
      <c r="S175" s="54">
        <f t="shared" si="28"/>
        <v>2.1999023200460328E-3</v>
      </c>
      <c r="T175" s="58"/>
    </row>
    <row r="176" spans="1:20" x14ac:dyDescent="0.2">
      <c r="A176" s="41">
        <v>169</v>
      </c>
      <c r="B176" s="42" t="s">
        <v>204</v>
      </c>
      <c r="C176" s="43">
        <v>8873</v>
      </c>
      <c r="D176" s="43">
        <v>8873</v>
      </c>
      <c r="E176" s="43">
        <v>8873</v>
      </c>
      <c r="F176" s="43">
        <v>8873</v>
      </c>
      <c r="G176" s="43">
        <v>0</v>
      </c>
      <c r="H176" s="43">
        <v>0</v>
      </c>
      <c r="I176" s="43">
        <v>0</v>
      </c>
      <c r="J176" s="43">
        <v>0</v>
      </c>
      <c r="K176" s="121" t="str">
        <f t="shared" si="21"/>
        <v>ok</v>
      </c>
      <c r="L176" s="45">
        <f t="shared" si="22"/>
        <v>0</v>
      </c>
      <c r="M176" s="45">
        <f t="shared" si="23"/>
        <v>0</v>
      </c>
      <c r="N176" s="45">
        <f t="shared" si="24"/>
        <v>0</v>
      </c>
      <c r="O176" s="45">
        <f t="shared" si="25"/>
        <v>0</v>
      </c>
      <c r="P176" s="54" t="s">
        <v>22</v>
      </c>
      <c r="Q176" s="54" t="s">
        <v>22</v>
      </c>
      <c r="R176" s="54" t="s">
        <v>22</v>
      </c>
      <c r="S176" s="54" t="s">
        <v>22</v>
      </c>
      <c r="T176" s="58"/>
    </row>
    <row r="177" spans="1:20" x14ac:dyDescent="0.2">
      <c r="A177" s="41">
        <v>170</v>
      </c>
      <c r="B177" s="42" t="s">
        <v>205</v>
      </c>
      <c r="C177" s="43">
        <v>16669.97</v>
      </c>
      <c r="D177" s="43">
        <v>16763.34</v>
      </c>
      <c r="E177" s="43">
        <v>16876.09</v>
      </c>
      <c r="F177" s="43">
        <v>16980.09</v>
      </c>
      <c r="G177" s="43">
        <v>0</v>
      </c>
      <c r="H177" s="43">
        <v>0</v>
      </c>
      <c r="I177" s="43">
        <v>0</v>
      </c>
      <c r="J177" s="43">
        <v>0</v>
      </c>
      <c r="K177" s="121" t="str">
        <f t="shared" si="21"/>
        <v>ok</v>
      </c>
      <c r="L177" s="45">
        <f t="shared" si="22"/>
        <v>5.6010898639888961E-3</v>
      </c>
      <c r="M177" s="45">
        <f t="shared" si="23"/>
        <v>6.7259865873984543E-3</v>
      </c>
      <c r="N177" s="45">
        <f t="shared" si="24"/>
        <v>6.162564906918605E-3</v>
      </c>
      <c r="O177" s="45">
        <f t="shared" si="25"/>
        <v>6.1632137861019854E-3</v>
      </c>
      <c r="P177" s="54" t="s">
        <v>22</v>
      </c>
      <c r="Q177" s="54" t="s">
        <v>22</v>
      </c>
      <c r="R177" s="54" t="s">
        <v>22</v>
      </c>
      <c r="S177" s="54" t="s">
        <v>22</v>
      </c>
      <c r="T177" s="58"/>
    </row>
    <row r="178" spans="1:20" x14ac:dyDescent="0.2">
      <c r="A178" s="41">
        <v>171</v>
      </c>
      <c r="B178" s="42" t="s">
        <v>60</v>
      </c>
      <c r="C178" s="43">
        <v>29420.6</v>
      </c>
      <c r="D178" s="43">
        <v>29629.48</v>
      </c>
      <c r="E178" s="43">
        <v>29839.85</v>
      </c>
      <c r="F178" s="43">
        <v>30051.71</v>
      </c>
      <c r="G178" s="43">
        <v>11366.35</v>
      </c>
      <c r="H178" s="43">
        <v>11500.25</v>
      </c>
      <c r="I178" s="43">
        <v>11701.1</v>
      </c>
      <c r="J178" s="43">
        <v>11850.22</v>
      </c>
      <c r="K178" s="121" t="str">
        <f t="shared" si="21"/>
        <v>ok</v>
      </c>
      <c r="L178" s="45">
        <f t="shared" si="22"/>
        <v>7.0997872239179699E-3</v>
      </c>
      <c r="M178" s="45">
        <f t="shared" si="23"/>
        <v>7.1000233551179095E-3</v>
      </c>
      <c r="N178" s="45">
        <f t="shared" si="24"/>
        <v>7.0999016415967441E-3</v>
      </c>
      <c r="O178" s="45">
        <f t="shared" si="25"/>
        <v>7.0999040735442069E-3</v>
      </c>
      <c r="P178" s="54">
        <f t="shared" ref="P178:R180" si="29">(H178-G178)/G178</f>
        <v>1.1780386843621711E-2</v>
      </c>
      <c r="Q178" s="54">
        <f t="shared" si="29"/>
        <v>1.7464837720919141E-2</v>
      </c>
      <c r="R178" s="54">
        <f t="shared" si="29"/>
        <v>1.2744100981958873E-2</v>
      </c>
      <c r="S178" s="54">
        <f t="shared" si="28"/>
        <v>1.3996441848833243E-2</v>
      </c>
      <c r="T178" s="58"/>
    </row>
    <row r="179" spans="1:20" x14ac:dyDescent="0.2">
      <c r="A179" s="41">
        <v>172</v>
      </c>
      <c r="B179" s="42" t="s">
        <v>206</v>
      </c>
      <c r="C179" s="43">
        <v>84749.909999999989</v>
      </c>
      <c r="D179" s="43">
        <v>85410.97</v>
      </c>
      <c r="E179" s="43">
        <v>86077.17</v>
      </c>
      <c r="F179" s="43">
        <v>86748.58</v>
      </c>
      <c r="G179" s="43">
        <v>55404.9</v>
      </c>
      <c r="H179" s="43">
        <v>57408</v>
      </c>
      <c r="I179" s="43">
        <v>62986.29</v>
      </c>
      <c r="J179" s="43">
        <v>85555.32</v>
      </c>
      <c r="K179" s="121" t="str">
        <f t="shared" si="21"/>
        <v>ok</v>
      </c>
      <c r="L179" s="45">
        <f t="shared" si="22"/>
        <v>7.800126277420381E-3</v>
      </c>
      <c r="M179" s="45">
        <f t="shared" si="23"/>
        <v>7.7999348327269565E-3</v>
      </c>
      <c r="N179" s="45">
        <f t="shared" si="24"/>
        <v>7.8000937995522336E-3</v>
      </c>
      <c r="O179" s="45">
        <f t="shared" si="25"/>
        <v>7.800051636566524E-3</v>
      </c>
      <c r="P179" s="54">
        <f t="shared" si="29"/>
        <v>3.6153841988704943E-2</v>
      </c>
      <c r="Q179" s="54">
        <f t="shared" si="29"/>
        <v>9.7169209866220754E-2</v>
      </c>
      <c r="R179" s="54">
        <f t="shared" si="29"/>
        <v>0.35831654793447915</v>
      </c>
      <c r="S179" s="54">
        <f t="shared" si="28"/>
        <v>0.16387986659646828</v>
      </c>
      <c r="T179" s="58"/>
    </row>
    <row r="180" spans="1:20" x14ac:dyDescent="0.2">
      <c r="A180" s="41">
        <v>173</v>
      </c>
      <c r="B180" s="42" t="s">
        <v>207</v>
      </c>
      <c r="C180" s="43">
        <v>14621.45</v>
      </c>
      <c r="D180" s="43">
        <v>14668.23</v>
      </c>
      <c r="E180" s="43">
        <v>14715.17</v>
      </c>
      <c r="F180" s="43">
        <v>14762.26</v>
      </c>
      <c r="G180" s="43">
        <v>14621.45</v>
      </c>
      <c r="H180" s="43">
        <v>14668.23</v>
      </c>
      <c r="I180" s="43">
        <v>14715.17</v>
      </c>
      <c r="J180" s="43">
        <v>14762.26</v>
      </c>
      <c r="K180" s="121" t="str">
        <f t="shared" si="21"/>
        <v>ok</v>
      </c>
      <c r="L180" s="45">
        <f t="shared" si="22"/>
        <v>3.1994090873339398E-3</v>
      </c>
      <c r="M180" s="45">
        <f t="shared" si="23"/>
        <v>3.2001134424535552E-3</v>
      </c>
      <c r="N180" s="45">
        <f t="shared" si="24"/>
        <v>3.2000989455099834E-3</v>
      </c>
      <c r="O180" s="45">
        <f t="shared" si="25"/>
        <v>3.1998738250991593E-3</v>
      </c>
      <c r="P180" s="54">
        <f t="shared" si="29"/>
        <v>3.1994090873339398E-3</v>
      </c>
      <c r="Q180" s="54">
        <f t="shared" si="29"/>
        <v>3.2001134424535552E-3</v>
      </c>
      <c r="R180" s="54">
        <f t="shared" si="29"/>
        <v>3.2000989455099834E-3</v>
      </c>
      <c r="S180" s="54">
        <f t="shared" si="28"/>
        <v>3.1998738250991593E-3</v>
      </c>
      <c r="T180" s="58"/>
    </row>
    <row r="181" spans="1:20" x14ac:dyDescent="0.2">
      <c r="A181" s="41">
        <v>174</v>
      </c>
      <c r="B181" s="42" t="s">
        <v>208</v>
      </c>
      <c r="C181" s="43">
        <v>38237.68</v>
      </c>
      <c r="D181" s="43">
        <v>38425.460000000006</v>
      </c>
      <c r="E181" s="43">
        <v>38638.57</v>
      </c>
      <c r="F181" s="43">
        <v>38855.870000000003</v>
      </c>
      <c r="G181" s="43">
        <v>0</v>
      </c>
      <c r="H181" s="43">
        <v>4173.12</v>
      </c>
      <c r="I181" s="43">
        <v>7015.68</v>
      </c>
      <c r="J181" s="43">
        <v>10704.96</v>
      </c>
      <c r="K181" s="121" t="str">
        <f t="shared" si="21"/>
        <v>ok</v>
      </c>
      <c r="L181" s="45">
        <f t="shared" si="22"/>
        <v>4.9108627929311116E-3</v>
      </c>
      <c r="M181" s="45">
        <f t="shared" si="23"/>
        <v>5.5460624284001617E-3</v>
      </c>
      <c r="N181" s="45">
        <f t="shared" si="24"/>
        <v>5.6239141355387354E-3</v>
      </c>
      <c r="O181" s="45">
        <f t="shared" si="25"/>
        <v>5.3602797856233363E-3</v>
      </c>
      <c r="P181" s="54" t="s">
        <v>22</v>
      </c>
      <c r="Q181" s="54">
        <f>(I181-H181)/H181</f>
        <v>0.68115942028985521</v>
      </c>
      <c r="R181" s="54">
        <f>(J181-I181)/I181</f>
        <v>0.52586206896551702</v>
      </c>
      <c r="S181" s="54">
        <f t="shared" si="28"/>
        <v>0.60351074462768617</v>
      </c>
      <c r="T181" s="58"/>
    </row>
    <row r="182" spans="1:20" x14ac:dyDescent="0.2">
      <c r="A182" s="41">
        <v>175</v>
      </c>
      <c r="B182" s="42" t="s">
        <v>209</v>
      </c>
      <c r="C182" s="43">
        <v>3303.83</v>
      </c>
      <c r="D182" s="43">
        <v>3342.16</v>
      </c>
      <c r="E182" s="43">
        <v>3380.93</v>
      </c>
      <c r="F182" s="43">
        <v>3420.15</v>
      </c>
      <c r="G182" s="43">
        <v>0</v>
      </c>
      <c r="H182" s="43">
        <v>0</v>
      </c>
      <c r="I182" s="43">
        <v>0</v>
      </c>
      <c r="J182" s="43">
        <v>0</v>
      </c>
      <c r="K182" s="121" t="str">
        <f t="shared" si="21"/>
        <v>ok</v>
      </c>
      <c r="L182" s="45">
        <f t="shared" si="22"/>
        <v>1.1601686527454478E-2</v>
      </c>
      <c r="M182" s="45">
        <f t="shared" si="23"/>
        <v>1.1600282452066922E-2</v>
      </c>
      <c r="N182" s="45">
        <f t="shared" si="24"/>
        <v>1.160035848124636E-2</v>
      </c>
      <c r="O182" s="45">
        <f t="shared" si="25"/>
        <v>1.1600775820255919E-2</v>
      </c>
      <c r="P182" s="54" t="s">
        <v>22</v>
      </c>
      <c r="Q182" s="54" t="s">
        <v>22</v>
      </c>
      <c r="R182" s="54" t="s">
        <v>22</v>
      </c>
      <c r="S182" s="54" t="s">
        <v>22</v>
      </c>
      <c r="T182" s="58"/>
    </row>
    <row r="183" spans="1:20" x14ac:dyDescent="0.2">
      <c r="A183" s="41">
        <v>176</v>
      </c>
      <c r="B183" s="42" t="s">
        <v>210</v>
      </c>
      <c r="C183" s="43">
        <v>3280.77</v>
      </c>
      <c r="D183" s="43">
        <v>3292.25</v>
      </c>
      <c r="E183" s="43">
        <v>3303.77</v>
      </c>
      <c r="F183" s="43">
        <v>3315.34</v>
      </c>
      <c r="G183" s="43">
        <v>0</v>
      </c>
      <c r="H183" s="43">
        <v>0</v>
      </c>
      <c r="I183" s="43">
        <v>0</v>
      </c>
      <c r="J183" s="43">
        <v>0</v>
      </c>
      <c r="K183" s="121" t="str">
        <f t="shared" si="21"/>
        <v>ok</v>
      </c>
      <c r="L183" s="45">
        <f t="shared" si="22"/>
        <v>3.4991785464997603E-3</v>
      </c>
      <c r="M183" s="45">
        <f t="shared" si="23"/>
        <v>3.4991267370339378E-3</v>
      </c>
      <c r="N183" s="45">
        <f t="shared" si="24"/>
        <v>3.5020597680831787E-3</v>
      </c>
      <c r="O183" s="45">
        <f t="shared" si="25"/>
        <v>3.5001216838722923E-3</v>
      </c>
      <c r="P183" s="54" t="s">
        <v>22</v>
      </c>
      <c r="Q183" s="54" t="s">
        <v>22</v>
      </c>
      <c r="R183" s="54" t="s">
        <v>22</v>
      </c>
      <c r="S183" s="54" t="s">
        <v>22</v>
      </c>
      <c r="T183" s="58"/>
    </row>
    <row r="184" spans="1:20" x14ac:dyDescent="0.2">
      <c r="A184" s="41">
        <v>177</v>
      </c>
      <c r="B184" s="42" t="s">
        <v>61</v>
      </c>
      <c r="C184" s="43">
        <v>27243.88</v>
      </c>
      <c r="D184" s="43">
        <v>27589.87</v>
      </c>
      <c r="E184" s="43">
        <v>27940.27</v>
      </c>
      <c r="F184" s="43">
        <v>28295.11</v>
      </c>
      <c r="G184" s="43">
        <v>26687.23</v>
      </c>
      <c r="H184" s="43">
        <v>27010.71</v>
      </c>
      <c r="I184" s="43">
        <v>27162.34</v>
      </c>
      <c r="J184" s="43">
        <v>27307.23</v>
      </c>
      <c r="K184" s="121" t="str">
        <f t="shared" si="21"/>
        <v>ok</v>
      </c>
      <c r="L184" s="45">
        <f t="shared" si="22"/>
        <v>1.2699732930845311E-2</v>
      </c>
      <c r="M184" s="45">
        <f t="shared" si="23"/>
        <v>1.2700313557113587E-2</v>
      </c>
      <c r="N184" s="45">
        <f t="shared" si="24"/>
        <v>1.2699948855182865E-2</v>
      </c>
      <c r="O184" s="45">
        <f t="shared" si="25"/>
        <v>1.269999844771392E-2</v>
      </c>
      <c r="P184" s="54">
        <f>(H184-G184)/G184</f>
        <v>1.2121153075834381E-2</v>
      </c>
      <c r="Q184" s="54">
        <f>(I184-H184)/H184</f>
        <v>5.6136991585930551E-3</v>
      </c>
      <c r="R184" s="54">
        <f>(J184-I184)/I184</f>
        <v>5.3342237818980037E-3</v>
      </c>
      <c r="S184" s="54">
        <f t="shared" si="28"/>
        <v>7.6896920054418142E-3</v>
      </c>
      <c r="T184" s="58"/>
    </row>
    <row r="185" spans="1:20" x14ac:dyDescent="0.2">
      <c r="A185" s="41">
        <v>178</v>
      </c>
      <c r="B185" s="42" t="s">
        <v>211</v>
      </c>
      <c r="C185" s="43">
        <v>2343</v>
      </c>
      <c r="D185" s="43">
        <v>2343</v>
      </c>
      <c r="E185" s="43">
        <v>2343</v>
      </c>
      <c r="F185" s="43">
        <v>2343</v>
      </c>
      <c r="G185" s="43">
        <v>0</v>
      </c>
      <c r="H185" s="43">
        <v>0</v>
      </c>
      <c r="I185" s="43">
        <v>0</v>
      </c>
      <c r="J185" s="43">
        <v>0</v>
      </c>
      <c r="K185" s="121" t="str">
        <f t="shared" si="21"/>
        <v>ok</v>
      </c>
      <c r="L185" s="45">
        <f t="shared" si="22"/>
        <v>0</v>
      </c>
      <c r="M185" s="45">
        <f t="shared" si="23"/>
        <v>0</v>
      </c>
      <c r="N185" s="45">
        <f t="shared" si="24"/>
        <v>0</v>
      </c>
      <c r="O185" s="45">
        <f t="shared" si="25"/>
        <v>0</v>
      </c>
      <c r="P185" s="54" t="s">
        <v>22</v>
      </c>
      <c r="Q185" s="54" t="s">
        <v>22</v>
      </c>
      <c r="R185" s="54" t="s">
        <v>22</v>
      </c>
      <c r="S185" s="54" t="s">
        <v>22</v>
      </c>
      <c r="T185" s="58"/>
    </row>
    <row r="186" spans="1:20" x14ac:dyDescent="0.2">
      <c r="A186" s="41">
        <v>179</v>
      </c>
      <c r="B186" s="42" t="s">
        <v>212</v>
      </c>
      <c r="C186" s="43">
        <v>43033.3</v>
      </c>
      <c r="D186" s="43">
        <v>42923.8</v>
      </c>
      <c r="E186" s="43">
        <v>43620.91</v>
      </c>
      <c r="F186" s="43">
        <v>44548.29</v>
      </c>
      <c r="G186" s="43">
        <v>43033.3</v>
      </c>
      <c r="H186" s="43">
        <v>43532.480000000003</v>
      </c>
      <c r="I186" s="43">
        <v>44037.46</v>
      </c>
      <c r="J186" s="43">
        <v>44548.29</v>
      </c>
      <c r="K186" s="121" t="str">
        <f t="shared" si="21"/>
        <v>ok</v>
      </c>
      <c r="L186" s="45">
        <f t="shared" si="22"/>
        <v>-2.54454108794817E-3</v>
      </c>
      <c r="M186" s="45">
        <f t="shared" si="23"/>
        <v>1.6240640390645763E-2</v>
      </c>
      <c r="N186" s="45">
        <f t="shared" si="24"/>
        <v>2.1259987469312246E-2</v>
      </c>
      <c r="O186" s="45">
        <f t="shared" si="25"/>
        <v>1.165202892400328E-2</v>
      </c>
      <c r="P186" s="54">
        <f>(H186-G186)/G186</f>
        <v>1.1599854066501995E-2</v>
      </c>
      <c r="Q186" s="54">
        <f>(I186-H186)/H186</f>
        <v>1.1600074243415397E-2</v>
      </c>
      <c r="R186" s="54">
        <f>(J186-I186)/I186</f>
        <v>1.1599896996784142E-2</v>
      </c>
      <c r="S186" s="54">
        <f t="shared" si="28"/>
        <v>1.159994176890051E-2</v>
      </c>
      <c r="T186" s="58"/>
    </row>
    <row r="187" spans="1:20" x14ac:dyDescent="0.2">
      <c r="A187" s="41">
        <v>180</v>
      </c>
      <c r="B187" s="42" t="s">
        <v>213</v>
      </c>
      <c r="C187" s="43">
        <v>10289.83</v>
      </c>
      <c r="D187" s="43">
        <v>10320.700000000001</v>
      </c>
      <c r="E187" s="43">
        <v>10351.66</v>
      </c>
      <c r="F187" s="43">
        <v>10382.719999999999</v>
      </c>
      <c r="G187" s="43">
        <v>0</v>
      </c>
      <c r="H187" s="43">
        <v>0</v>
      </c>
      <c r="I187" s="43">
        <v>0</v>
      </c>
      <c r="J187" s="43">
        <v>0</v>
      </c>
      <c r="K187" s="121" t="str">
        <f t="shared" si="21"/>
        <v>ok</v>
      </c>
      <c r="L187" s="45">
        <f t="shared" si="22"/>
        <v>3.0000495635011267E-3</v>
      </c>
      <c r="M187" s="45">
        <f t="shared" si="23"/>
        <v>2.9997965254293917E-3</v>
      </c>
      <c r="N187" s="45">
        <f t="shared" si="24"/>
        <v>3.0004849463757012E-3</v>
      </c>
      <c r="O187" s="45">
        <f t="shared" si="25"/>
        <v>3.0001103451020735E-3</v>
      </c>
      <c r="P187" s="54" t="s">
        <v>22</v>
      </c>
      <c r="Q187" s="54" t="s">
        <v>22</v>
      </c>
      <c r="R187" s="54" t="s">
        <v>22</v>
      </c>
      <c r="S187" s="54" t="s">
        <v>22</v>
      </c>
      <c r="T187" s="58"/>
    </row>
    <row r="188" spans="1:20" x14ac:dyDescent="0.2">
      <c r="A188" s="41">
        <v>181</v>
      </c>
      <c r="B188" s="42" t="s">
        <v>214</v>
      </c>
      <c r="C188" s="43">
        <v>4321.54</v>
      </c>
      <c r="D188" s="43">
        <v>4339.6899999999996</v>
      </c>
      <c r="E188" s="43">
        <v>4357.91</v>
      </c>
      <c r="F188" s="43">
        <v>4376.22</v>
      </c>
      <c r="G188" s="43">
        <v>0</v>
      </c>
      <c r="H188" s="43">
        <v>0</v>
      </c>
      <c r="I188" s="43">
        <v>0</v>
      </c>
      <c r="J188" s="43">
        <v>0</v>
      </c>
      <c r="K188" s="121" t="str">
        <f t="shared" si="21"/>
        <v>ok</v>
      </c>
      <c r="L188" s="45">
        <f t="shared" si="22"/>
        <v>4.1998917052716474E-3</v>
      </c>
      <c r="M188" s="45">
        <f t="shared" si="23"/>
        <v>4.1984565717828361E-3</v>
      </c>
      <c r="N188" s="45">
        <f t="shared" si="24"/>
        <v>4.2015553327169218E-3</v>
      </c>
      <c r="O188" s="45">
        <f t="shared" si="25"/>
        <v>4.199967869923802E-3</v>
      </c>
      <c r="P188" s="54" t="s">
        <v>22</v>
      </c>
      <c r="Q188" s="54" t="s">
        <v>22</v>
      </c>
      <c r="R188" s="54" t="s">
        <v>22</v>
      </c>
      <c r="S188" s="54" t="s">
        <v>22</v>
      </c>
      <c r="T188" s="58"/>
    </row>
    <row r="189" spans="1:20" x14ac:dyDescent="0.2">
      <c r="A189" s="41">
        <v>182</v>
      </c>
      <c r="B189" s="42" t="s">
        <v>62</v>
      </c>
      <c r="C189" s="43">
        <v>203099.63</v>
      </c>
      <c r="D189" s="43">
        <v>207710</v>
      </c>
      <c r="E189" s="43">
        <v>212425.01</v>
      </c>
      <c r="F189" s="43">
        <v>217247.06000000003</v>
      </c>
      <c r="G189" s="43">
        <v>121313.81</v>
      </c>
      <c r="H189" s="43">
        <v>129211</v>
      </c>
      <c r="I189" s="43">
        <v>146630.16</v>
      </c>
      <c r="J189" s="43">
        <v>159713.43</v>
      </c>
      <c r="K189" s="121" t="str">
        <f t="shared" si="21"/>
        <v>ok</v>
      </c>
      <c r="L189" s="45">
        <f t="shared" si="22"/>
        <v>2.2700041354088117E-2</v>
      </c>
      <c r="M189" s="45">
        <f t="shared" si="23"/>
        <v>2.2699966299167151E-2</v>
      </c>
      <c r="N189" s="45">
        <f t="shared" si="24"/>
        <v>2.2700010700246725E-2</v>
      </c>
      <c r="O189" s="45">
        <f t="shared" si="25"/>
        <v>2.2700006117833998E-2</v>
      </c>
      <c r="P189" s="54">
        <f t="shared" ref="P189:R191" si="30">(H189-G189)/G189</f>
        <v>6.5097205338782146E-2</v>
      </c>
      <c r="Q189" s="54">
        <f t="shared" si="30"/>
        <v>0.13481174203434695</v>
      </c>
      <c r="R189" s="54">
        <f t="shared" si="30"/>
        <v>8.9226322879276607E-2</v>
      </c>
      <c r="S189" s="54">
        <f t="shared" si="28"/>
        <v>9.6378423417468564E-2</v>
      </c>
      <c r="T189" s="58"/>
    </row>
    <row r="190" spans="1:20" x14ac:dyDescent="0.2">
      <c r="A190" s="41">
        <v>183</v>
      </c>
      <c r="B190" s="42" t="s">
        <v>215</v>
      </c>
      <c r="C190" s="43">
        <v>16089.93</v>
      </c>
      <c r="D190" s="43">
        <v>16164.259999999998</v>
      </c>
      <c r="E190" s="43">
        <v>16233.05</v>
      </c>
      <c r="F190" s="43">
        <v>16310.789999999999</v>
      </c>
      <c r="G190" s="43">
        <v>15495.75</v>
      </c>
      <c r="H190" s="43">
        <v>15557.73</v>
      </c>
      <c r="I190" s="43">
        <v>15619.96</v>
      </c>
      <c r="J190" s="43">
        <v>15682.44</v>
      </c>
      <c r="K190" s="121" t="str">
        <f t="shared" si="21"/>
        <v>ok</v>
      </c>
      <c r="L190" s="45">
        <f t="shared" si="22"/>
        <v>4.6196596256166504E-3</v>
      </c>
      <c r="M190" s="45">
        <f t="shared" si="23"/>
        <v>4.255685073118156E-3</v>
      </c>
      <c r="N190" s="45">
        <f t="shared" si="24"/>
        <v>4.7889952904722026E-3</v>
      </c>
      <c r="O190" s="45">
        <f t="shared" si="25"/>
        <v>4.5547799964023366E-3</v>
      </c>
      <c r="P190" s="54">
        <f t="shared" si="30"/>
        <v>3.9998063985286006E-3</v>
      </c>
      <c r="Q190" s="54">
        <f t="shared" si="30"/>
        <v>3.9999408654090001E-3</v>
      </c>
      <c r="R190" s="54">
        <f t="shared" si="30"/>
        <v>4.0000102433041685E-3</v>
      </c>
      <c r="S190" s="54">
        <f t="shared" si="28"/>
        <v>3.99991916908059E-3</v>
      </c>
      <c r="T190" s="58"/>
    </row>
    <row r="191" spans="1:20" x14ac:dyDescent="0.2">
      <c r="A191" s="41">
        <v>184</v>
      </c>
      <c r="B191" s="42" t="s">
        <v>216</v>
      </c>
      <c r="C191" s="43">
        <v>5994.32</v>
      </c>
      <c r="D191" s="43">
        <v>6001.94</v>
      </c>
      <c r="E191" s="43">
        <v>6020.4800000000005</v>
      </c>
      <c r="F191" s="43">
        <v>6017.21</v>
      </c>
      <c r="G191" s="43">
        <v>4615.79</v>
      </c>
      <c r="H191" s="43">
        <v>4724.8500000000004</v>
      </c>
      <c r="I191" s="43">
        <v>4801.1899999999996</v>
      </c>
      <c r="J191" s="43">
        <v>4861.17</v>
      </c>
      <c r="K191" s="121" t="str">
        <f t="shared" si="21"/>
        <v>ok</v>
      </c>
      <c r="L191" s="45">
        <f t="shared" si="22"/>
        <v>1.2712034058908919E-3</v>
      </c>
      <c r="M191" s="45">
        <f t="shared" si="23"/>
        <v>3.0890012229380626E-3</v>
      </c>
      <c r="N191" s="45">
        <f t="shared" si="24"/>
        <v>-5.4314606144367826E-4</v>
      </c>
      <c r="O191" s="45">
        <f t="shared" si="25"/>
        <v>1.2723528557950922E-3</v>
      </c>
      <c r="P191" s="54">
        <f t="shared" si="30"/>
        <v>2.3627591376557514E-2</v>
      </c>
      <c r="Q191" s="54">
        <f t="shared" si="30"/>
        <v>1.6157126681270142E-2</v>
      </c>
      <c r="R191" s="54">
        <f t="shared" si="30"/>
        <v>1.2492736175823176E-2</v>
      </c>
      <c r="S191" s="54">
        <f t="shared" si="28"/>
        <v>1.7425818077883612E-2</v>
      </c>
      <c r="T191" s="58"/>
    </row>
    <row r="192" spans="1:20" x14ac:dyDescent="0.2">
      <c r="A192" s="41">
        <v>185</v>
      </c>
      <c r="B192" s="42" t="s">
        <v>217</v>
      </c>
      <c r="C192" s="43">
        <v>5810.99</v>
      </c>
      <c r="D192" s="43">
        <v>5871.43</v>
      </c>
      <c r="E192" s="43">
        <v>5932.49</v>
      </c>
      <c r="F192" s="43">
        <v>5994.19</v>
      </c>
      <c r="G192" s="43">
        <v>0</v>
      </c>
      <c r="H192" s="43">
        <v>0</v>
      </c>
      <c r="I192" s="43">
        <v>0</v>
      </c>
      <c r="J192" s="43">
        <v>0</v>
      </c>
      <c r="K192" s="121" t="str">
        <f t="shared" si="21"/>
        <v>ok</v>
      </c>
      <c r="L192" s="45">
        <f t="shared" si="22"/>
        <v>1.0400981588335294E-2</v>
      </c>
      <c r="M192" s="45">
        <f t="shared" si="23"/>
        <v>1.0399510851700435E-2</v>
      </c>
      <c r="N192" s="45">
        <f t="shared" si="24"/>
        <v>1.0400354657150676E-2</v>
      </c>
      <c r="O192" s="45">
        <f t="shared" si="25"/>
        <v>1.04002823657288E-2</v>
      </c>
      <c r="P192" s="54" t="s">
        <v>22</v>
      </c>
      <c r="Q192" s="54" t="s">
        <v>22</v>
      </c>
      <c r="R192" s="54" t="s">
        <v>22</v>
      </c>
      <c r="S192" s="54" t="s">
        <v>22</v>
      </c>
      <c r="T192" s="58"/>
    </row>
    <row r="193" spans="1:20" x14ac:dyDescent="0.2">
      <c r="A193" s="41">
        <v>186</v>
      </c>
      <c r="B193" s="42" t="s">
        <v>218</v>
      </c>
      <c r="C193" s="43">
        <v>951</v>
      </c>
      <c r="D193" s="43">
        <v>951</v>
      </c>
      <c r="E193" s="43">
        <v>951</v>
      </c>
      <c r="F193" s="43">
        <v>951</v>
      </c>
      <c r="G193" s="43">
        <v>0</v>
      </c>
      <c r="H193" s="43">
        <v>0</v>
      </c>
      <c r="I193" s="43">
        <v>0</v>
      </c>
      <c r="J193" s="43">
        <v>0</v>
      </c>
      <c r="K193" s="121" t="str">
        <f t="shared" si="21"/>
        <v>ok</v>
      </c>
      <c r="L193" s="45">
        <f t="shared" si="22"/>
        <v>0</v>
      </c>
      <c r="M193" s="45">
        <f t="shared" si="23"/>
        <v>0</v>
      </c>
      <c r="N193" s="45">
        <f t="shared" si="24"/>
        <v>0</v>
      </c>
      <c r="O193" s="45">
        <f t="shared" si="25"/>
        <v>0</v>
      </c>
      <c r="P193" s="54" t="s">
        <v>22</v>
      </c>
      <c r="Q193" s="54" t="s">
        <v>22</v>
      </c>
      <c r="R193" s="54" t="s">
        <v>22</v>
      </c>
      <c r="S193" s="54" t="s">
        <v>22</v>
      </c>
      <c r="T193" s="58"/>
    </row>
    <row r="194" spans="1:20" x14ac:dyDescent="0.2">
      <c r="A194" s="41">
        <v>187</v>
      </c>
      <c r="B194" s="42" t="s">
        <v>219</v>
      </c>
      <c r="C194" s="43">
        <v>4274.91</v>
      </c>
      <c r="D194" s="43">
        <v>4320.6499999999996</v>
      </c>
      <c r="E194" s="43">
        <v>4366.88</v>
      </c>
      <c r="F194" s="43">
        <v>4413.6099999999997</v>
      </c>
      <c r="G194" s="43">
        <v>0</v>
      </c>
      <c r="H194" s="43">
        <v>0</v>
      </c>
      <c r="I194" s="43">
        <v>0</v>
      </c>
      <c r="J194" s="43">
        <v>0</v>
      </c>
      <c r="K194" s="121" t="str">
        <f t="shared" si="21"/>
        <v>ok</v>
      </c>
      <c r="L194" s="45">
        <f t="shared" si="22"/>
        <v>1.0699640460266949E-2</v>
      </c>
      <c r="M194" s="45">
        <f t="shared" si="23"/>
        <v>1.0699778968442359E-2</v>
      </c>
      <c r="N194" s="45">
        <f t="shared" si="24"/>
        <v>1.0701003920419054E-2</v>
      </c>
      <c r="O194" s="45">
        <f t="shared" si="25"/>
        <v>1.070014111637612E-2</v>
      </c>
      <c r="P194" s="54" t="s">
        <v>22</v>
      </c>
      <c r="Q194" s="54" t="s">
        <v>22</v>
      </c>
      <c r="R194" s="54" t="s">
        <v>22</v>
      </c>
      <c r="S194" s="54" t="s">
        <v>22</v>
      </c>
      <c r="T194" s="58"/>
    </row>
    <row r="195" spans="1:20" x14ac:dyDescent="0.2">
      <c r="A195" s="41">
        <v>188</v>
      </c>
      <c r="B195" s="42" t="s">
        <v>220</v>
      </c>
      <c r="C195" s="43">
        <v>37063.339999999997</v>
      </c>
      <c r="D195" s="43">
        <v>37237.53</v>
      </c>
      <c r="E195" s="43">
        <v>37412.550000000003</v>
      </c>
      <c r="F195" s="43">
        <v>37588.39</v>
      </c>
      <c r="G195" s="43">
        <v>37063.339999999997</v>
      </c>
      <c r="H195" s="43">
        <v>37237.53</v>
      </c>
      <c r="I195" s="43">
        <v>37412.550000000003</v>
      </c>
      <c r="J195" s="43">
        <v>37588.39</v>
      </c>
      <c r="K195" s="121" t="str">
        <f t="shared" si="21"/>
        <v>ok</v>
      </c>
      <c r="L195" s="45">
        <f t="shared" si="22"/>
        <v>4.6997923015033817E-3</v>
      </c>
      <c r="M195" s="45">
        <f t="shared" si="23"/>
        <v>4.7000969183510315E-3</v>
      </c>
      <c r="N195" s="45">
        <f t="shared" si="24"/>
        <v>4.7000271299335785E-3</v>
      </c>
      <c r="O195" s="45">
        <f t="shared" si="25"/>
        <v>4.6999721165959978E-3</v>
      </c>
      <c r="P195" s="54">
        <f>(H195-G195)/G195</f>
        <v>4.6997923015033817E-3</v>
      </c>
      <c r="Q195" s="54">
        <f>(I195-H195)/H195</f>
        <v>4.7000969183510315E-3</v>
      </c>
      <c r="R195" s="54">
        <f>(J195-I195)/I195</f>
        <v>4.7000271299335785E-3</v>
      </c>
      <c r="S195" s="54">
        <f t="shared" si="28"/>
        <v>4.6999721165959978E-3</v>
      </c>
      <c r="T195" s="58"/>
    </row>
    <row r="196" spans="1:20" x14ac:dyDescent="0.2">
      <c r="A196" s="41">
        <v>189</v>
      </c>
      <c r="B196" s="42" t="s">
        <v>221</v>
      </c>
      <c r="C196" s="43">
        <v>1426.54</v>
      </c>
      <c r="D196" s="43">
        <v>1430.24</v>
      </c>
      <c r="E196" s="43">
        <v>1433.96</v>
      </c>
      <c r="F196" s="43">
        <v>1437.69</v>
      </c>
      <c r="G196" s="43">
        <v>0</v>
      </c>
      <c r="H196" s="43">
        <v>0</v>
      </c>
      <c r="I196" s="43">
        <v>0</v>
      </c>
      <c r="J196" s="43">
        <v>0</v>
      </c>
      <c r="K196" s="121" t="str">
        <f t="shared" si="21"/>
        <v>ok</v>
      </c>
      <c r="L196" s="45">
        <f t="shared" si="22"/>
        <v>2.5936882246554919E-3</v>
      </c>
      <c r="M196" s="45">
        <f t="shared" si="23"/>
        <v>2.6009620762949067E-3</v>
      </c>
      <c r="N196" s="45">
        <f t="shared" si="24"/>
        <v>2.6011883176657773E-3</v>
      </c>
      <c r="O196" s="45">
        <f t="shared" si="25"/>
        <v>2.5986128728720586E-3</v>
      </c>
      <c r="P196" s="54" t="s">
        <v>22</v>
      </c>
      <c r="Q196" s="54" t="s">
        <v>22</v>
      </c>
      <c r="R196" s="54" t="s">
        <v>22</v>
      </c>
      <c r="S196" s="54" t="s">
        <v>22</v>
      </c>
      <c r="T196" s="58"/>
    </row>
    <row r="197" spans="1:20" x14ac:dyDescent="0.2">
      <c r="A197" s="41">
        <v>190</v>
      </c>
      <c r="B197" s="42" t="s">
        <v>222</v>
      </c>
      <c r="C197" s="43">
        <v>7366.04</v>
      </c>
      <c r="D197" s="43">
        <v>7502.31</v>
      </c>
      <c r="E197" s="43">
        <v>7641.11</v>
      </c>
      <c r="F197" s="43">
        <v>7782.47</v>
      </c>
      <c r="G197" s="43">
        <v>0</v>
      </c>
      <c r="H197" s="43">
        <v>0</v>
      </c>
      <c r="I197" s="43">
        <v>0</v>
      </c>
      <c r="J197" s="43">
        <v>0</v>
      </c>
      <c r="K197" s="121" t="str">
        <f t="shared" si="21"/>
        <v>ok</v>
      </c>
      <c r="L197" s="45">
        <f t="shared" si="22"/>
        <v>1.8499763780810374E-2</v>
      </c>
      <c r="M197" s="45">
        <f t="shared" si="23"/>
        <v>1.8500968368409098E-2</v>
      </c>
      <c r="N197" s="45">
        <f t="shared" si="24"/>
        <v>1.8499929983994547E-2</v>
      </c>
      <c r="O197" s="45">
        <f t="shared" si="25"/>
        <v>1.8500220711071338E-2</v>
      </c>
      <c r="P197" s="54" t="s">
        <v>22</v>
      </c>
      <c r="Q197" s="54" t="s">
        <v>22</v>
      </c>
      <c r="R197" s="54" t="s">
        <v>22</v>
      </c>
      <c r="S197" s="54" t="s">
        <v>22</v>
      </c>
      <c r="T197" s="58"/>
    </row>
    <row r="198" spans="1:20" x14ac:dyDescent="0.2">
      <c r="A198" s="41">
        <v>191</v>
      </c>
      <c r="B198" s="42" t="s">
        <v>223</v>
      </c>
      <c r="C198" s="43">
        <v>1968</v>
      </c>
      <c r="D198" s="43">
        <v>1968</v>
      </c>
      <c r="E198" s="43">
        <v>1968</v>
      </c>
      <c r="F198" s="43">
        <v>1968</v>
      </c>
      <c r="G198" s="43">
        <v>0</v>
      </c>
      <c r="H198" s="43">
        <v>0</v>
      </c>
      <c r="I198" s="43">
        <v>0</v>
      </c>
      <c r="J198" s="43">
        <v>0</v>
      </c>
      <c r="K198" s="121" t="str">
        <f t="shared" si="21"/>
        <v>ok</v>
      </c>
      <c r="L198" s="45">
        <f t="shared" si="22"/>
        <v>0</v>
      </c>
      <c r="M198" s="45">
        <f t="shared" si="23"/>
        <v>0</v>
      </c>
      <c r="N198" s="45">
        <f t="shared" si="24"/>
        <v>0</v>
      </c>
      <c r="O198" s="45">
        <f t="shared" si="25"/>
        <v>0</v>
      </c>
      <c r="P198" s="54" t="s">
        <v>22</v>
      </c>
      <c r="Q198" s="54" t="s">
        <v>22</v>
      </c>
      <c r="R198" s="54" t="s">
        <v>22</v>
      </c>
      <c r="S198" s="54" t="s">
        <v>22</v>
      </c>
      <c r="T198" s="58"/>
    </row>
    <row r="199" spans="1:20" x14ac:dyDescent="0.2">
      <c r="A199" s="41">
        <v>192</v>
      </c>
      <c r="B199" s="42" t="s">
        <v>224</v>
      </c>
      <c r="C199" s="43">
        <v>3114</v>
      </c>
      <c r="D199" s="43">
        <v>3114</v>
      </c>
      <c r="E199" s="43">
        <v>3114</v>
      </c>
      <c r="F199" s="43">
        <v>3114</v>
      </c>
      <c r="G199" s="43">
        <v>0</v>
      </c>
      <c r="H199" s="43">
        <v>0</v>
      </c>
      <c r="I199" s="43">
        <v>0</v>
      </c>
      <c r="J199" s="43">
        <v>0</v>
      </c>
      <c r="K199" s="121" t="str">
        <f t="shared" si="21"/>
        <v>ok</v>
      </c>
      <c r="L199" s="45">
        <f t="shared" si="22"/>
        <v>0</v>
      </c>
      <c r="M199" s="45">
        <f t="shared" si="23"/>
        <v>0</v>
      </c>
      <c r="N199" s="45">
        <f t="shared" si="24"/>
        <v>0</v>
      </c>
      <c r="O199" s="45">
        <f t="shared" si="25"/>
        <v>0</v>
      </c>
      <c r="P199" s="54" t="s">
        <v>22</v>
      </c>
      <c r="Q199" s="54" t="s">
        <v>22</v>
      </c>
      <c r="R199" s="54" t="s">
        <v>22</v>
      </c>
      <c r="S199" s="54" t="s">
        <v>22</v>
      </c>
      <c r="T199" s="58"/>
    </row>
    <row r="200" spans="1:20" x14ac:dyDescent="0.2">
      <c r="A200" s="41">
        <v>193</v>
      </c>
      <c r="B200" s="42" t="s">
        <v>225</v>
      </c>
      <c r="C200" s="43">
        <v>6190.08</v>
      </c>
      <c r="D200" s="43">
        <v>6172.22</v>
      </c>
      <c r="E200" s="43">
        <v>6332.92</v>
      </c>
      <c r="F200" s="43">
        <v>6243.64</v>
      </c>
      <c r="G200" s="43">
        <v>0</v>
      </c>
      <c r="H200" s="43">
        <v>0</v>
      </c>
      <c r="I200" s="43">
        <v>0</v>
      </c>
      <c r="J200" s="43">
        <v>0</v>
      </c>
      <c r="K200" s="121" t="str">
        <f t="shared" ref="K200:K232" si="31">IF(J200="-","   ",IF((F200-J200)&gt;=0,"ok","esgoto maior"))</f>
        <v>ok</v>
      </c>
      <c r="L200" s="45">
        <f t="shared" ref="L200:L232" si="32">(D200-C200)/C200</f>
        <v>-2.8852615798179784E-3</v>
      </c>
      <c r="M200" s="45">
        <f t="shared" ref="M200:M232" si="33">(E200-D200)/D200</f>
        <v>2.6036012974262068E-2</v>
      </c>
      <c r="N200" s="45">
        <f t="shared" ref="N200:N232" si="34">(F200-E200)/E200</f>
        <v>-1.4097762169741564E-2</v>
      </c>
      <c r="O200" s="45">
        <f t="shared" si="25"/>
        <v>3.0176630749008415E-3</v>
      </c>
      <c r="P200" s="54" t="s">
        <v>22</v>
      </c>
      <c r="Q200" s="54" t="s">
        <v>22</v>
      </c>
      <c r="R200" s="54" t="s">
        <v>22</v>
      </c>
      <c r="S200" s="54" t="s">
        <v>22</v>
      </c>
      <c r="T200" s="58"/>
    </row>
    <row r="201" spans="1:20" x14ac:dyDescent="0.2">
      <c r="A201" s="41">
        <v>194</v>
      </c>
      <c r="B201" s="42" t="s">
        <v>226</v>
      </c>
      <c r="C201" s="43">
        <v>3660.62</v>
      </c>
      <c r="D201" s="43">
        <v>3686.24</v>
      </c>
      <c r="E201" s="43">
        <v>3712.05</v>
      </c>
      <c r="F201" s="43">
        <v>3738.03</v>
      </c>
      <c r="G201" s="43">
        <v>0</v>
      </c>
      <c r="H201" s="43">
        <v>0</v>
      </c>
      <c r="I201" s="43">
        <v>0</v>
      </c>
      <c r="J201" s="43">
        <v>0</v>
      </c>
      <c r="K201" s="121" t="str">
        <f t="shared" si="31"/>
        <v>ok</v>
      </c>
      <c r="L201" s="45">
        <f t="shared" si="32"/>
        <v>6.9988144084881503E-3</v>
      </c>
      <c r="M201" s="45">
        <f t="shared" si="33"/>
        <v>7.0017144841357055E-3</v>
      </c>
      <c r="N201" s="45">
        <f t="shared" si="34"/>
        <v>6.9988281407847462E-3</v>
      </c>
      <c r="O201" s="45">
        <f t="shared" ref="O201:O232" si="35">AVERAGE(L201:N201)</f>
        <v>6.9997856778028673E-3</v>
      </c>
      <c r="P201" s="54" t="s">
        <v>22</v>
      </c>
      <c r="Q201" s="54" t="s">
        <v>22</v>
      </c>
      <c r="R201" s="54" t="s">
        <v>22</v>
      </c>
      <c r="S201" s="54" t="s">
        <v>22</v>
      </c>
      <c r="T201" s="58"/>
    </row>
    <row r="202" spans="1:20" x14ac:dyDescent="0.2">
      <c r="A202" s="41">
        <v>195</v>
      </c>
      <c r="B202" s="42" t="s">
        <v>227</v>
      </c>
      <c r="C202" s="43">
        <v>5302.14</v>
      </c>
      <c r="D202" s="43">
        <v>5421.97</v>
      </c>
      <c r="E202" s="43">
        <v>5544.5</v>
      </c>
      <c r="F202" s="43">
        <v>5669.81</v>
      </c>
      <c r="G202" s="43">
        <v>0</v>
      </c>
      <c r="H202" s="43">
        <v>0</v>
      </c>
      <c r="I202" s="43">
        <v>0</v>
      </c>
      <c r="J202" s="43">
        <v>0</v>
      </c>
      <c r="K202" s="121" t="str">
        <f t="shared" si="31"/>
        <v>ok</v>
      </c>
      <c r="L202" s="45">
        <f t="shared" si="32"/>
        <v>2.2600308554659047E-2</v>
      </c>
      <c r="M202" s="45">
        <f t="shared" si="33"/>
        <v>2.2598797116177283E-2</v>
      </c>
      <c r="N202" s="45">
        <f t="shared" si="34"/>
        <v>2.26007755433313E-2</v>
      </c>
      <c r="O202" s="45">
        <f t="shared" si="35"/>
        <v>2.2599960404722546E-2</v>
      </c>
      <c r="P202" s="54" t="s">
        <v>22</v>
      </c>
      <c r="Q202" s="54" t="s">
        <v>22</v>
      </c>
      <c r="R202" s="54" t="s">
        <v>22</v>
      </c>
      <c r="S202" s="54" t="s">
        <v>22</v>
      </c>
      <c r="T202" s="58"/>
    </row>
    <row r="203" spans="1:20" x14ac:dyDescent="0.2">
      <c r="A203" s="41">
        <v>196</v>
      </c>
      <c r="B203" s="42" t="s">
        <v>228</v>
      </c>
      <c r="C203" s="43">
        <v>64904.67</v>
      </c>
      <c r="D203" s="43">
        <v>65761.41</v>
      </c>
      <c r="E203" s="43">
        <v>66629.460000000006</v>
      </c>
      <c r="F203" s="43">
        <v>67508.97</v>
      </c>
      <c r="G203" s="43">
        <v>40173.230000000003</v>
      </c>
      <c r="H203" s="43">
        <v>40866.35</v>
      </c>
      <c r="I203" s="43">
        <v>41618.39</v>
      </c>
      <c r="J203" s="43">
        <v>42564.49</v>
      </c>
      <c r="K203" s="121" t="str">
        <f t="shared" si="31"/>
        <v>ok</v>
      </c>
      <c r="L203" s="45">
        <f t="shared" si="32"/>
        <v>1.3199974670543818E-2</v>
      </c>
      <c r="M203" s="45">
        <f t="shared" si="33"/>
        <v>1.3199990693630244E-2</v>
      </c>
      <c r="N203" s="45">
        <f t="shared" si="34"/>
        <v>1.3200016929448246E-2</v>
      </c>
      <c r="O203" s="45">
        <f t="shared" si="35"/>
        <v>1.3199994097874104E-2</v>
      </c>
      <c r="P203" s="54">
        <f>(H203-G203)/G203</f>
        <v>1.7253280356097713E-2</v>
      </c>
      <c r="Q203" s="54">
        <f>(I203-H203)/H203</f>
        <v>1.8402426446208209E-2</v>
      </c>
      <c r="R203" s="54">
        <f>(J203-I203)/I203</f>
        <v>2.2732739060785354E-2</v>
      </c>
      <c r="S203" s="54">
        <f t="shared" si="28"/>
        <v>1.9462815287697093E-2</v>
      </c>
      <c r="T203" s="58"/>
    </row>
    <row r="204" spans="1:20" x14ac:dyDescent="0.2">
      <c r="A204" s="41">
        <v>197</v>
      </c>
      <c r="B204" s="42" t="s">
        <v>229</v>
      </c>
      <c r="C204" s="43">
        <v>6464.39</v>
      </c>
      <c r="D204" s="43">
        <v>6535.5</v>
      </c>
      <c r="E204" s="43">
        <v>6607.39</v>
      </c>
      <c r="F204" s="43">
        <v>6680.08</v>
      </c>
      <c r="G204" s="43">
        <v>0</v>
      </c>
      <c r="H204" s="43">
        <v>0</v>
      </c>
      <c r="I204" s="43">
        <v>6.72</v>
      </c>
      <c r="J204" s="43">
        <v>0</v>
      </c>
      <c r="K204" s="121" t="str">
        <f t="shared" si="31"/>
        <v>ok</v>
      </c>
      <c r="L204" s="45">
        <f t="shared" si="32"/>
        <v>1.1000264526119196E-2</v>
      </c>
      <c r="M204" s="45">
        <f t="shared" si="33"/>
        <v>1.0999923494759442E-2</v>
      </c>
      <c r="N204" s="45">
        <f t="shared" si="34"/>
        <v>1.100131822096162E-2</v>
      </c>
      <c r="O204" s="45">
        <f t="shared" si="35"/>
        <v>1.1000502080613419E-2</v>
      </c>
      <c r="P204" s="54" t="s">
        <v>22</v>
      </c>
      <c r="Q204" s="54" t="s">
        <v>22</v>
      </c>
      <c r="R204" s="54" t="s">
        <v>22</v>
      </c>
      <c r="S204" s="54" t="s">
        <v>22</v>
      </c>
      <c r="T204" s="58"/>
    </row>
    <row r="205" spans="1:20" x14ac:dyDescent="0.2">
      <c r="A205" s="41">
        <v>198</v>
      </c>
      <c r="B205" s="42" t="s">
        <v>230</v>
      </c>
      <c r="C205" s="43">
        <v>4645.67</v>
      </c>
      <c r="D205" s="43">
        <v>4654.49</v>
      </c>
      <c r="E205" s="43">
        <v>4663.34</v>
      </c>
      <c r="F205" s="43">
        <v>4672.2</v>
      </c>
      <c r="G205" s="43">
        <v>0</v>
      </c>
      <c r="H205" s="43">
        <v>0</v>
      </c>
      <c r="I205" s="43">
        <v>0</v>
      </c>
      <c r="J205" s="43">
        <v>0</v>
      </c>
      <c r="K205" s="121" t="str">
        <f t="shared" si="31"/>
        <v>ok</v>
      </c>
      <c r="L205" s="45">
        <f t="shared" si="32"/>
        <v>1.898542083273179E-3</v>
      </c>
      <c r="M205" s="45">
        <f t="shared" si="33"/>
        <v>1.9013898407774781E-3</v>
      </c>
      <c r="N205" s="45">
        <f t="shared" si="34"/>
        <v>1.8999258042518179E-3</v>
      </c>
      <c r="O205" s="45">
        <f t="shared" si="35"/>
        <v>1.8999525761008249E-3</v>
      </c>
      <c r="P205" s="54" t="s">
        <v>22</v>
      </c>
      <c r="Q205" s="54" t="s">
        <v>22</v>
      </c>
      <c r="R205" s="54" t="s">
        <v>22</v>
      </c>
      <c r="S205" s="54" t="s">
        <v>22</v>
      </c>
      <c r="T205" s="58"/>
    </row>
    <row r="206" spans="1:20" x14ac:dyDescent="0.2">
      <c r="A206" s="41">
        <v>199</v>
      </c>
      <c r="B206" s="42" t="s">
        <v>231</v>
      </c>
      <c r="C206" s="43">
        <v>8364.5400000000009</v>
      </c>
      <c r="D206" s="43">
        <v>8556.08</v>
      </c>
      <c r="E206" s="43">
        <v>8752.02</v>
      </c>
      <c r="F206" s="43">
        <v>8952.44</v>
      </c>
      <c r="G206" s="43">
        <v>0</v>
      </c>
      <c r="H206" s="43">
        <v>0</v>
      </c>
      <c r="I206" s="43">
        <v>0</v>
      </c>
      <c r="J206" s="43">
        <v>0</v>
      </c>
      <c r="K206" s="121" t="str">
        <f t="shared" si="31"/>
        <v>ok</v>
      </c>
      <c r="L206" s="45">
        <f t="shared" si="32"/>
        <v>2.2899047646373745E-2</v>
      </c>
      <c r="M206" s="45">
        <f t="shared" si="33"/>
        <v>2.2900674140494303E-2</v>
      </c>
      <c r="N206" s="45">
        <f t="shared" si="34"/>
        <v>2.2899856261754437E-2</v>
      </c>
      <c r="O206" s="45">
        <f t="shared" si="35"/>
        <v>2.2899859349540825E-2</v>
      </c>
      <c r="P206" s="54" t="s">
        <v>22</v>
      </c>
      <c r="Q206" s="54" t="s">
        <v>22</v>
      </c>
      <c r="R206" s="54" t="s">
        <v>22</v>
      </c>
      <c r="S206" s="54" t="s">
        <v>22</v>
      </c>
      <c r="T206" s="58"/>
    </row>
    <row r="207" spans="1:20" x14ac:dyDescent="0.2">
      <c r="A207" s="41">
        <v>200</v>
      </c>
      <c r="B207" s="42" t="s">
        <v>232</v>
      </c>
      <c r="C207" s="43">
        <v>1167</v>
      </c>
      <c r="D207" s="43">
        <v>1167</v>
      </c>
      <c r="E207" s="43">
        <v>1167</v>
      </c>
      <c r="F207" s="43">
        <v>1167</v>
      </c>
      <c r="G207" s="43">
        <v>1167</v>
      </c>
      <c r="H207" s="43">
        <v>1167</v>
      </c>
      <c r="I207" s="43">
        <v>1167</v>
      </c>
      <c r="J207" s="43">
        <v>1167</v>
      </c>
      <c r="K207" s="121" t="str">
        <f t="shared" si="31"/>
        <v>ok</v>
      </c>
      <c r="L207" s="45">
        <f t="shared" si="32"/>
        <v>0</v>
      </c>
      <c r="M207" s="45">
        <f t="shared" si="33"/>
        <v>0</v>
      </c>
      <c r="N207" s="45">
        <f t="shared" si="34"/>
        <v>0</v>
      </c>
      <c r="O207" s="45">
        <f t="shared" si="35"/>
        <v>0</v>
      </c>
      <c r="P207" s="54">
        <f t="shared" ref="P207:R208" si="36">(H207-G207)/G207</f>
        <v>0</v>
      </c>
      <c r="Q207" s="54">
        <f t="shared" si="36"/>
        <v>0</v>
      </c>
      <c r="R207" s="54">
        <f t="shared" si="36"/>
        <v>0</v>
      </c>
      <c r="S207" s="54">
        <f t="shared" si="28"/>
        <v>0</v>
      </c>
      <c r="T207" s="58"/>
    </row>
    <row r="208" spans="1:20" x14ac:dyDescent="0.2">
      <c r="A208" s="41">
        <v>201</v>
      </c>
      <c r="B208" s="42" t="s">
        <v>233</v>
      </c>
      <c r="C208" s="43">
        <v>29636.3</v>
      </c>
      <c r="D208" s="43">
        <v>29914.880000000001</v>
      </c>
      <c r="E208" s="43">
        <v>30196.080000000002</v>
      </c>
      <c r="F208" s="43">
        <v>30479.920000000002</v>
      </c>
      <c r="G208" s="43">
        <v>24810.57</v>
      </c>
      <c r="H208" s="43">
        <v>26571.14</v>
      </c>
      <c r="I208" s="43">
        <v>28981.94</v>
      </c>
      <c r="J208" s="43">
        <v>29681.759999999998</v>
      </c>
      <c r="K208" s="121" t="str">
        <f t="shared" si="31"/>
        <v>ok</v>
      </c>
      <c r="L208" s="45">
        <f t="shared" si="32"/>
        <v>9.3999588342674953E-3</v>
      </c>
      <c r="M208" s="45">
        <f t="shared" si="33"/>
        <v>9.400004278807092E-3</v>
      </c>
      <c r="N208" s="45">
        <f t="shared" si="34"/>
        <v>9.3998956155898431E-3</v>
      </c>
      <c r="O208" s="45">
        <f t="shared" si="35"/>
        <v>9.3999529095548096E-3</v>
      </c>
      <c r="P208" s="54">
        <f t="shared" si="36"/>
        <v>7.0960481762410127E-2</v>
      </c>
      <c r="Q208" s="54">
        <f t="shared" si="36"/>
        <v>9.0730017605567523E-2</v>
      </c>
      <c r="R208" s="54">
        <f t="shared" si="36"/>
        <v>2.4146761741967573E-2</v>
      </c>
      <c r="S208" s="54">
        <f t="shared" si="28"/>
        <v>6.1945753703315065E-2</v>
      </c>
      <c r="T208" s="58"/>
    </row>
    <row r="209" spans="1:20" x14ac:dyDescent="0.2">
      <c r="A209" s="41">
        <v>202</v>
      </c>
      <c r="B209" s="42" t="s">
        <v>234</v>
      </c>
      <c r="C209" s="43">
        <v>3203.6</v>
      </c>
      <c r="D209" s="43">
        <v>3197.71</v>
      </c>
      <c r="E209" s="43">
        <v>3221.28</v>
      </c>
      <c r="F209" s="43">
        <v>3233.07</v>
      </c>
      <c r="G209" s="43">
        <v>0</v>
      </c>
      <c r="H209" s="43">
        <v>0</v>
      </c>
      <c r="I209" s="43">
        <v>0</v>
      </c>
      <c r="J209" s="43">
        <v>0</v>
      </c>
      <c r="K209" s="121" t="str">
        <f t="shared" si="31"/>
        <v>ok</v>
      </c>
      <c r="L209" s="45">
        <f t="shared" si="32"/>
        <v>-1.8385566237981872E-3</v>
      </c>
      <c r="M209" s="45">
        <f t="shared" si="33"/>
        <v>7.3708998001695471E-3</v>
      </c>
      <c r="N209" s="45">
        <f t="shared" si="34"/>
        <v>3.6600357621814814E-3</v>
      </c>
      <c r="O209" s="45">
        <f t="shared" si="35"/>
        <v>3.0641263128509469E-3</v>
      </c>
      <c r="P209" s="54" t="s">
        <v>22</v>
      </c>
      <c r="Q209" s="54" t="s">
        <v>22</v>
      </c>
      <c r="R209" s="54" t="s">
        <v>22</v>
      </c>
      <c r="S209" s="54" t="s">
        <v>22</v>
      </c>
      <c r="T209" s="58"/>
    </row>
    <row r="210" spans="1:20" x14ac:dyDescent="0.2">
      <c r="A210" s="41">
        <v>203</v>
      </c>
      <c r="B210" s="42" t="s">
        <v>235</v>
      </c>
      <c r="C210" s="43">
        <v>17292.900000000001</v>
      </c>
      <c r="D210" s="43">
        <v>17372.469999999998</v>
      </c>
      <c r="E210" s="43">
        <v>17676.509999999998</v>
      </c>
      <c r="F210" s="43">
        <v>17676.509999999998</v>
      </c>
      <c r="G210" s="43">
        <v>6065.33</v>
      </c>
      <c r="H210" s="43">
        <v>7141.06</v>
      </c>
      <c r="I210" s="43">
        <v>8375.94</v>
      </c>
      <c r="J210" s="43">
        <v>8479.09</v>
      </c>
      <c r="K210" s="121" t="str">
        <f t="shared" si="31"/>
        <v>ok</v>
      </c>
      <c r="L210" s="45">
        <f t="shared" si="32"/>
        <v>4.6013103643689646E-3</v>
      </c>
      <c r="M210" s="45">
        <f t="shared" si="33"/>
        <v>1.7501253419922494E-2</v>
      </c>
      <c r="N210" s="45">
        <f t="shared" si="34"/>
        <v>0</v>
      </c>
      <c r="O210" s="45">
        <f t="shared" si="35"/>
        <v>7.3675212614304859E-3</v>
      </c>
      <c r="P210" s="54">
        <f>(H210-G210)/G210</f>
        <v>0.17735720892350465</v>
      </c>
      <c r="Q210" s="54">
        <f>(I210-H210)/H210</f>
        <v>0.17292670835982335</v>
      </c>
      <c r="R210" s="54">
        <f>(J210-I210)/I210</f>
        <v>1.2315035685546892E-2</v>
      </c>
      <c r="S210" s="54">
        <f t="shared" si="28"/>
        <v>0.12086631765629162</v>
      </c>
      <c r="T210" s="58"/>
    </row>
    <row r="211" spans="1:20" x14ac:dyDescent="0.2">
      <c r="A211" s="41">
        <v>204</v>
      </c>
      <c r="B211" s="42" t="s">
        <v>236</v>
      </c>
      <c r="C211" s="43">
        <v>2232.5500000000002</v>
      </c>
      <c r="D211" s="43">
        <v>2245.9499999999998</v>
      </c>
      <c r="E211" s="43">
        <v>2259.42</v>
      </c>
      <c r="F211" s="43">
        <v>2272.98</v>
      </c>
      <c r="G211" s="43">
        <v>0</v>
      </c>
      <c r="H211" s="43">
        <v>0</v>
      </c>
      <c r="I211" s="43">
        <v>0</v>
      </c>
      <c r="J211" s="43">
        <v>0</v>
      </c>
      <c r="K211" s="121" t="str">
        <f t="shared" si="31"/>
        <v>ok</v>
      </c>
      <c r="L211" s="45">
        <f t="shared" si="32"/>
        <v>6.0021052160084366E-3</v>
      </c>
      <c r="M211" s="45">
        <f t="shared" si="33"/>
        <v>5.9974620984439798E-3</v>
      </c>
      <c r="N211" s="45">
        <f t="shared" si="34"/>
        <v>6.0015402182860842E-3</v>
      </c>
      <c r="O211" s="45">
        <f t="shared" si="35"/>
        <v>6.0003691775795008E-3</v>
      </c>
      <c r="P211" s="54" t="s">
        <v>22</v>
      </c>
      <c r="Q211" s="54" t="s">
        <v>22</v>
      </c>
      <c r="R211" s="54" t="s">
        <v>22</v>
      </c>
      <c r="S211" s="54" t="s">
        <v>22</v>
      </c>
      <c r="T211" s="58"/>
    </row>
    <row r="212" spans="1:20" x14ac:dyDescent="0.2">
      <c r="A212" s="41">
        <v>205</v>
      </c>
      <c r="B212" s="42" t="s">
        <v>237</v>
      </c>
      <c r="C212" s="43">
        <v>1217.96</v>
      </c>
      <c r="D212" s="43">
        <v>1220.27</v>
      </c>
      <c r="E212" s="43">
        <v>1222.5899999999999</v>
      </c>
      <c r="F212" s="43">
        <v>1224.9100000000001</v>
      </c>
      <c r="G212" s="43">
        <v>0</v>
      </c>
      <c r="H212" s="43">
        <v>0</v>
      </c>
      <c r="I212" s="43">
        <v>0</v>
      </c>
      <c r="J212" s="43">
        <v>0</v>
      </c>
      <c r="K212" s="121" t="str">
        <f t="shared" si="31"/>
        <v>ok</v>
      </c>
      <c r="L212" s="45">
        <f t="shared" si="32"/>
        <v>1.8966140103122806E-3</v>
      </c>
      <c r="M212" s="45">
        <f t="shared" si="33"/>
        <v>1.901218582772613E-3</v>
      </c>
      <c r="N212" s="45">
        <f t="shared" si="34"/>
        <v>1.8976108098382645E-3</v>
      </c>
      <c r="O212" s="45">
        <f t="shared" si="35"/>
        <v>1.8984811343077193E-3</v>
      </c>
      <c r="P212" s="54" t="s">
        <v>22</v>
      </c>
      <c r="Q212" s="54" t="s">
        <v>22</v>
      </c>
      <c r="R212" s="54" t="s">
        <v>22</v>
      </c>
      <c r="S212" s="54" t="s">
        <v>22</v>
      </c>
      <c r="T212" s="58"/>
    </row>
    <row r="213" spans="1:20" x14ac:dyDescent="0.2">
      <c r="A213" s="41">
        <v>206</v>
      </c>
      <c r="B213" s="42" t="s">
        <v>238</v>
      </c>
      <c r="C213" s="43">
        <v>6192.14</v>
      </c>
      <c r="D213" s="43">
        <v>6257.78</v>
      </c>
      <c r="E213" s="43">
        <v>6324.11</v>
      </c>
      <c r="F213" s="43">
        <v>6391.14</v>
      </c>
      <c r="G213" s="43">
        <v>0</v>
      </c>
      <c r="H213" s="43">
        <v>0</v>
      </c>
      <c r="I213" s="43">
        <v>0</v>
      </c>
      <c r="J213" s="43">
        <v>0</v>
      </c>
      <c r="K213" s="121" t="str">
        <f t="shared" si="31"/>
        <v>ok</v>
      </c>
      <c r="L213" s="45">
        <f t="shared" si="32"/>
        <v>1.0600535517607711E-2</v>
      </c>
      <c r="M213" s="45">
        <f t="shared" si="33"/>
        <v>1.0599605610935496E-2</v>
      </c>
      <c r="N213" s="45">
        <f t="shared" si="34"/>
        <v>1.0599119876156591E-2</v>
      </c>
      <c r="O213" s="45">
        <f t="shared" si="35"/>
        <v>1.0599753668233266E-2</v>
      </c>
      <c r="P213" s="54" t="s">
        <v>22</v>
      </c>
      <c r="Q213" s="54" t="s">
        <v>22</v>
      </c>
      <c r="R213" s="54" t="s">
        <v>22</v>
      </c>
      <c r="S213" s="54" t="s">
        <v>22</v>
      </c>
      <c r="T213" s="58"/>
    </row>
    <row r="214" spans="1:20" x14ac:dyDescent="0.2">
      <c r="A214" s="41">
        <v>207</v>
      </c>
      <c r="B214" s="42" t="s">
        <v>239</v>
      </c>
      <c r="C214" s="43">
        <v>13629.36</v>
      </c>
      <c r="D214" s="43">
        <v>13709.77</v>
      </c>
      <c r="E214" s="43">
        <v>13790.66</v>
      </c>
      <c r="F214" s="43">
        <v>13872.03</v>
      </c>
      <c r="G214" s="43">
        <v>13629.36</v>
      </c>
      <c r="H214" s="43">
        <v>13709.77</v>
      </c>
      <c r="I214" s="43">
        <v>13790.66</v>
      </c>
      <c r="J214" s="43">
        <v>13872.03</v>
      </c>
      <c r="K214" s="121" t="str">
        <f t="shared" si="31"/>
        <v>ok</v>
      </c>
      <c r="L214" s="45">
        <f t="shared" si="32"/>
        <v>5.8997634518421884E-3</v>
      </c>
      <c r="M214" s="45">
        <f t="shared" si="33"/>
        <v>5.9001719211919249E-3</v>
      </c>
      <c r="N214" s="45">
        <f t="shared" si="34"/>
        <v>5.9003702505899501E-3</v>
      </c>
      <c r="O214" s="45">
        <f t="shared" si="35"/>
        <v>5.9001018745413539E-3</v>
      </c>
      <c r="P214" s="54">
        <f>(H214-G214)/G214</f>
        <v>5.8997634518421884E-3</v>
      </c>
      <c r="Q214" s="54">
        <f>(I214-H214)/H214</f>
        <v>5.9001719211919249E-3</v>
      </c>
      <c r="R214" s="54">
        <f>(J214-I214)/I214</f>
        <v>5.9003702505899501E-3</v>
      </c>
      <c r="S214" s="54">
        <f t="shared" ref="S214:S228" si="37">AVERAGE(P214:R214)</f>
        <v>5.9001018745413539E-3</v>
      </c>
      <c r="T214" s="58"/>
    </row>
    <row r="215" spans="1:20" x14ac:dyDescent="0.2">
      <c r="A215" s="41">
        <v>208</v>
      </c>
      <c r="B215" s="42" t="s">
        <v>240</v>
      </c>
      <c r="C215" s="43">
        <v>5699.7</v>
      </c>
      <c r="D215" s="43">
        <v>5723.07</v>
      </c>
      <c r="E215" s="43">
        <v>5746.54</v>
      </c>
      <c r="F215" s="43">
        <v>5770.1</v>
      </c>
      <c r="G215" s="43">
        <v>0</v>
      </c>
      <c r="H215" s="43">
        <v>0</v>
      </c>
      <c r="I215" s="43">
        <v>0</v>
      </c>
      <c r="J215" s="43">
        <v>0</v>
      </c>
      <c r="K215" s="121" t="str">
        <f t="shared" si="31"/>
        <v>ok</v>
      </c>
      <c r="L215" s="45">
        <f t="shared" si="32"/>
        <v>4.1002158008316041E-3</v>
      </c>
      <c r="M215" s="45">
        <f t="shared" si="33"/>
        <v>4.1009458210366561E-3</v>
      </c>
      <c r="N215" s="45">
        <f t="shared" si="34"/>
        <v>4.0998583495460575E-3</v>
      </c>
      <c r="O215" s="45">
        <f t="shared" si="35"/>
        <v>4.100339990471439E-3</v>
      </c>
      <c r="P215" s="54" t="s">
        <v>22</v>
      </c>
      <c r="Q215" s="54" t="s">
        <v>22</v>
      </c>
      <c r="R215" s="54" t="s">
        <v>22</v>
      </c>
      <c r="S215" s="54" t="s">
        <v>22</v>
      </c>
      <c r="T215" s="58"/>
    </row>
    <row r="216" spans="1:20" x14ac:dyDescent="0.2">
      <c r="A216" s="41">
        <v>209</v>
      </c>
      <c r="B216" s="42" t="s">
        <v>241</v>
      </c>
      <c r="C216" s="43">
        <v>1052.05</v>
      </c>
      <c r="D216" s="43">
        <v>1056.99</v>
      </c>
      <c r="E216" s="43">
        <v>1061.96</v>
      </c>
      <c r="F216" s="43">
        <v>1066.95</v>
      </c>
      <c r="G216" s="43">
        <v>0</v>
      </c>
      <c r="H216" s="43">
        <v>0</v>
      </c>
      <c r="I216" s="43">
        <v>0</v>
      </c>
      <c r="J216" s="43">
        <v>0</v>
      </c>
      <c r="K216" s="121" t="str">
        <f t="shared" si="31"/>
        <v>ok</v>
      </c>
      <c r="L216" s="45">
        <f t="shared" si="32"/>
        <v>4.6955943158595642E-3</v>
      </c>
      <c r="M216" s="45">
        <f t="shared" si="33"/>
        <v>4.7020312396522457E-3</v>
      </c>
      <c r="N216" s="45">
        <f t="shared" si="34"/>
        <v>4.6988587140758681E-3</v>
      </c>
      <c r="O216" s="45">
        <f t="shared" si="35"/>
        <v>4.6988280898625596E-3</v>
      </c>
      <c r="P216" s="54" t="s">
        <v>22</v>
      </c>
      <c r="Q216" s="54" t="s">
        <v>22</v>
      </c>
      <c r="R216" s="54" t="s">
        <v>22</v>
      </c>
      <c r="S216" s="54" t="s">
        <v>22</v>
      </c>
      <c r="T216" s="58"/>
    </row>
    <row r="217" spans="1:20" x14ac:dyDescent="0.2">
      <c r="A217" s="41">
        <v>210</v>
      </c>
      <c r="B217" s="42" t="s">
        <v>242</v>
      </c>
      <c r="C217" s="43">
        <v>2945</v>
      </c>
      <c r="D217" s="43">
        <v>2945</v>
      </c>
      <c r="E217" s="43">
        <v>2945</v>
      </c>
      <c r="F217" s="43">
        <v>2945</v>
      </c>
      <c r="G217" s="43">
        <v>0</v>
      </c>
      <c r="H217" s="43">
        <v>0</v>
      </c>
      <c r="I217" s="43">
        <v>0</v>
      </c>
      <c r="J217" s="43">
        <v>0</v>
      </c>
      <c r="K217" s="121" t="str">
        <f t="shared" si="31"/>
        <v>ok</v>
      </c>
      <c r="L217" s="45">
        <f t="shared" si="32"/>
        <v>0</v>
      </c>
      <c r="M217" s="45">
        <f t="shared" si="33"/>
        <v>0</v>
      </c>
      <c r="N217" s="45">
        <f t="shared" si="34"/>
        <v>0</v>
      </c>
      <c r="O217" s="45">
        <f t="shared" si="35"/>
        <v>0</v>
      </c>
      <c r="P217" s="54" t="s">
        <v>22</v>
      </c>
      <c r="Q217" s="54" t="s">
        <v>22</v>
      </c>
      <c r="R217" s="54" t="s">
        <v>22</v>
      </c>
      <c r="S217" s="54" t="s">
        <v>22</v>
      </c>
      <c r="T217" s="58"/>
    </row>
    <row r="218" spans="1:20" x14ac:dyDescent="0.2">
      <c r="A218" s="41">
        <v>211</v>
      </c>
      <c r="B218" s="42" t="s">
        <v>243</v>
      </c>
      <c r="C218" s="43">
        <v>2388.66</v>
      </c>
      <c r="D218" s="43">
        <v>2414.46</v>
      </c>
      <c r="E218" s="43">
        <v>2440.54</v>
      </c>
      <c r="F218" s="43">
        <v>2466.89</v>
      </c>
      <c r="G218" s="43">
        <v>0</v>
      </c>
      <c r="H218" s="43">
        <v>0</v>
      </c>
      <c r="I218" s="43">
        <v>0</v>
      </c>
      <c r="J218" s="43">
        <v>0</v>
      </c>
      <c r="K218" s="121" t="str">
        <f t="shared" si="31"/>
        <v>ok</v>
      </c>
      <c r="L218" s="45">
        <f t="shared" si="32"/>
        <v>1.0801034889854639E-2</v>
      </c>
      <c r="M218" s="45">
        <f t="shared" si="33"/>
        <v>1.080158710436285E-2</v>
      </c>
      <c r="N218" s="45">
        <f t="shared" si="34"/>
        <v>1.0796790874150766E-2</v>
      </c>
      <c r="O218" s="45">
        <f t="shared" si="35"/>
        <v>1.0799804289456085E-2</v>
      </c>
      <c r="P218" s="54" t="s">
        <v>22</v>
      </c>
      <c r="Q218" s="54" t="s">
        <v>22</v>
      </c>
      <c r="R218" s="54" t="s">
        <v>22</v>
      </c>
      <c r="S218" s="54" t="s">
        <v>22</v>
      </c>
      <c r="T218" s="58"/>
    </row>
    <row r="219" spans="1:20" x14ac:dyDescent="0.2">
      <c r="A219" s="41">
        <v>212</v>
      </c>
      <c r="B219" s="42" t="s">
        <v>244</v>
      </c>
      <c r="C219" s="43">
        <v>6648.09</v>
      </c>
      <c r="D219" s="43">
        <v>6755.12</v>
      </c>
      <c r="E219" s="43">
        <v>6863.88</v>
      </c>
      <c r="F219" s="43">
        <v>6974.39</v>
      </c>
      <c r="G219" s="43">
        <v>5816.64</v>
      </c>
      <c r="H219" s="43">
        <v>6026.99</v>
      </c>
      <c r="I219" s="43">
        <v>6065.24</v>
      </c>
      <c r="J219" s="43">
        <v>6138.54</v>
      </c>
      <c r="K219" s="121" t="str">
        <f t="shared" si="31"/>
        <v>ok</v>
      </c>
      <c r="L219" s="45">
        <f t="shared" si="32"/>
        <v>1.6099360869061601E-2</v>
      </c>
      <c r="M219" s="45">
        <f t="shared" si="33"/>
        <v>1.6100380156089042E-2</v>
      </c>
      <c r="N219" s="45">
        <f t="shared" si="34"/>
        <v>1.6100223197375276E-2</v>
      </c>
      <c r="O219" s="45">
        <f t="shared" si="35"/>
        <v>1.6099988074175304E-2</v>
      </c>
      <c r="P219" s="54">
        <f>(H219-G219)/G219</f>
        <v>3.6163489574737209E-2</v>
      </c>
      <c r="Q219" s="54">
        <f>(I219-H219)/H219</f>
        <v>6.3464515454646521E-3</v>
      </c>
      <c r="R219" s="54">
        <f>(J219-I219)/I219</f>
        <v>1.2085259610501841E-2</v>
      </c>
      <c r="S219" s="54">
        <f t="shared" si="37"/>
        <v>1.8198400243567902E-2</v>
      </c>
      <c r="T219" s="58"/>
    </row>
    <row r="220" spans="1:20" x14ac:dyDescent="0.2">
      <c r="A220" s="41">
        <v>213</v>
      </c>
      <c r="B220" s="42" t="s">
        <v>245</v>
      </c>
      <c r="C220" s="43">
        <v>2554.31</v>
      </c>
      <c r="D220" s="43">
        <v>2555.08</v>
      </c>
      <c r="E220" s="43">
        <v>2555.85</v>
      </c>
      <c r="F220" s="43">
        <v>2556.61</v>
      </c>
      <c r="G220" s="43">
        <v>0</v>
      </c>
      <c r="H220" s="43">
        <v>0</v>
      </c>
      <c r="I220" s="43">
        <v>0</v>
      </c>
      <c r="J220" s="43">
        <v>0</v>
      </c>
      <c r="K220" s="121" t="str">
        <f t="shared" si="31"/>
        <v>ok</v>
      </c>
      <c r="L220" s="45">
        <f t="shared" si="32"/>
        <v>3.0145127255500775E-4</v>
      </c>
      <c r="M220" s="45">
        <f t="shared" si="33"/>
        <v>3.0136042707076956E-4</v>
      </c>
      <c r="N220" s="45">
        <f t="shared" si="34"/>
        <v>2.9735704364505675E-4</v>
      </c>
      <c r="O220" s="45">
        <f t="shared" si="35"/>
        <v>3.0005624775694467E-4</v>
      </c>
      <c r="P220" s="54" t="s">
        <v>22</v>
      </c>
      <c r="Q220" s="54" t="s">
        <v>22</v>
      </c>
      <c r="R220" s="54" t="s">
        <v>22</v>
      </c>
      <c r="S220" s="54" t="s">
        <v>22</v>
      </c>
      <c r="T220" s="58"/>
    </row>
    <row r="221" spans="1:20" x14ac:dyDescent="0.2">
      <c r="A221" s="41">
        <v>214</v>
      </c>
      <c r="B221" s="42" t="s">
        <v>63</v>
      </c>
      <c r="C221" s="43">
        <v>116111.67</v>
      </c>
      <c r="D221" s="43">
        <v>117950.72</v>
      </c>
      <c r="E221" s="43">
        <v>119812.24</v>
      </c>
      <c r="F221" s="43">
        <v>121699.93</v>
      </c>
      <c r="G221" s="43">
        <v>72388.240000000005</v>
      </c>
      <c r="H221" s="43">
        <v>78060.149999999994</v>
      </c>
      <c r="I221" s="43">
        <v>82599.62</v>
      </c>
      <c r="J221" s="43">
        <v>84961.84</v>
      </c>
      <c r="K221" s="121" t="str">
        <f t="shared" si="31"/>
        <v>ok</v>
      </c>
      <c r="L221" s="45">
        <f t="shared" si="32"/>
        <v>1.5838631896346017E-2</v>
      </c>
      <c r="M221" s="45">
        <f t="shared" si="33"/>
        <v>1.5782184288489327E-2</v>
      </c>
      <c r="N221" s="45">
        <f t="shared" si="34"/>
        <v>1.5755401952254524E-2</v>
      </c>
      <c r="O221" s="45">
        <f t="shared" si="35"/>
        <v>1.5792072712363287E-2</v>
      </c>
      <c r="P221" s="54">
        <f>(H221-G221)/G221</f>
        <v>7.8354025460489002E-2</v>
      </c>
      <c r="Q221" s="54">
        <f>(I221-H221)/H221</f>
        <v>5.815348804735837E-2</v>
      </c>
      <c r="R221" s="54">
        <f>(J221-I221)/I221</f>
        <v>2.8598436651403495E-2</v>
      </c>
      <c r="S221" s="54">
        <f t="shared" si="37"/>
        <v>5.5035316719750288E-2</v>
      </c>
      <c r="T221" s="58"/>
    </row>
    <row r="222" spans="1:20" x14ac:dyDescent="0.2">
      <c r="A222" s="41">
        <v>215</v>
      </c>
      <c r="B222" s="42" t="s">
        <v>246</v>
      </c>
      <c r="C222" s="43">
        <v>3874</v>
      </c>
      <c r="D222" s="43">
        <v>3874</v>
      </c>
      <c r="E222" s="43">
        <v>3874</v>
      </c>
      <c r="F222" s="43">
        <v>3874</v>
      </c>
      <c r="G222" s="43">
        <v>0</v>
      </c>
      <c r="H222" s="43">
        <v>0</v>
      </c>
      <c r="I222" s="43">
        <v>0</v>
      </c>
      <c r="J222" s="43">
        <v>0</v>
      </c>
      <c r="K222" s="121" t="str">
        <f t="shared" si="31"/>
        <v>ok</v>
      </c>
      <c r="L222" s="45">
        <f t="shared" si="32"/>
        <v>0</v>
      </c>
      <c r="M222" s="45">
        <f t="shared" si="33"/>
        <v>0</v>
      </c>
      <c r="N222" s="45">
        <f t="shared" si="34"/>
        <v>0</v>
      </c>
      <c r="O222" s="45">
        <f t="shared" si="35"/>
        <v>0</v>
      </c>
      <c r="P222" s="54" t="s">
        <v>22</v>
      </c>
      <c r="Q222" s="54" t="s">
        <v>22</v>
      </c>
      <c r="R222" s="54" t="s">
        <v>22</v>
      </c>
      <c r="S222" s="54" t="s">
        <v>22</v>
      </c>
      <c r="T222" s="58"/>
    </row>
    <row r="223" spans="1:20" x14ac:dyDescent="0.2">
      <c r="A223" s="41">
        <v>216</v>
      </c>
      <c r="B223" s="42" t="s">
        <v>247</v>
      </c>
      <c r="C223" s="43">
        <v>3623.67</v>
      </c>
      <c r="D223" s="43">
        <v>3676.21</v>
      </c>
      <c r="E223" s="43">
        <v>3729.51</v>
      </c>
      <c r="F223" s="43">
        <v>3783.59</v>
      </c>
      <c r="G223" s="43">
        <v>0</v>
      </c>
      <c r="H223" s="43">
        <v>0</v>
      </c>
      <c r="I223" s="43">
        <v>0</v>
      </c>
      <c r="J223" s="43">
        <v>0</v>
      </c>
      <c r="K223" s="121" t="str">
        <f t="shared" si="31"/>
        <v>ok</v>
      </c>
      <c r="L223" s="45">
        <f t="shared" si="32"/>
        <v>1.4499112777929547E-2</v>
      </c>
      <c r="M223" s="45">
        <f t="shared" si="33"/>
        <v>1.4498627662728783E-2</v>
      </c>
      <c r="N223" s="45">
        <f t="shared" si="34"/>
        <v>1.4500564417309491E-2</v>
      </c>
      <c r="O223" s="45">
        <f t="shared" si="35"/>
        <v>1.4499434952655941E-2</v>
      </c>
      <c r="P223" s="54" t="s">
        <v>22</v>
      </c>
      <c r="Q223" s="54" t="s">
        <v>22</v>
      </c>
      <c r="R223" s="54" t="s">
        <v>22</v>
      </c>
      <c r="S223" s="54" t="s">
        <v>22</v>
      </c>
      <c r="T223" s="58"/>
    </row>
    <row r="224" spans="1:20" x14ac:dyDescent="0.2">
      <c r="A224" s="41">
        <v>217</v>
      </c>
      <c r="B224" s="42" t="s">
        <v>248</v>
      </c>
      <c r="C224" s="43">
        <v>1440.29</v>
      </c>
      <c r="D224" s="43">
        <v>1440.29</v>
      </c>
      <c r="E224" s="43">
        <v>1445.93</v>
      </c>
      <c r="F224" s="43">
        <v>1477</v>
      </c>
      <c r="G224" s="43">
        <v>0</v>
      </c>
      <c r="H224" s="43">
        <v>0</v>
      </c>
      <c r="I224" s="43">
        <v>0</v>
      </c>
      <c r="J224" s="43">
        <v>0</v>
      </c>
      <c r="K224" s="121" t="str">
        <f t="shared" si="31"/>
        <v>ok</v>
      </c>
      <c r="L224" s="45">
        <f t="shared" si="32"/>
        <v>0</v>
      </c>
      <c r="M224" s="45">
        <f t="shared" si="33"/>
        <v>3.9158780523367515E-3</v>
      </c>
      <c r="N224" s="45">
        <f t="shared" si="34"/>
        <v>2.1487900520772055E-2</v>
      </c>
      <c r="O224" s="45">
        <f t="shared" si="35"/>
        <v>8.467926191036269E-3</v>
      </c>
      <c r="P224" s="54" t="s">
        <v>22</v>
      </c>
      <c r="Q224" s="54" t="s">
        <v>22</v>
      </c>
      <c r="R224" s="54" t="s">
        <v>22</v>
      </c>
      <c r="S224" s="54" t="s">
        <v>22</v>
      </c>
      <c r="T224" s="58"/>
    </row>
    <row r="225" spans="1:20" x14ac:dyDescent="0.2">
      <c r="A225" s="41">
        <v>218</v>
      </c>
      <c r="B225" s="42" t="s">
        <v>64</v>
      </c>
      <c r="C225" s="43">
        <v>36796.86</v>
      </c>
      <c r="D225" s="43">
        <v>37069.160000000003</v>
      </c>
      <c r="E225" s="43">
        <v>37343.47</v>
      </c>
      <c r="F225" s="43">
        <v>37619.81</v>
      </c>
      <c r="G225" s="43">
        <v>23102.36</v>
      </c>
      <c r="H225" s="43">
        <v>25064.73</v>
      </c>
      <c r="I225" s="43">
        <v>26731.69</v>
      </c>
      <c r="J225" s="43">
        <v>27060.26</v>
      </c>
      <c r="K225" s="121" t="str">
        <f t="shared" si="31"/>
        <v>ok</v>
      </c>
      <c r="L225" s="45">
        <f t="shared" si="32"/>
        <v>7.4000879422864586E-3</v>
      </c>
      <c r="M225" s="45">
        <f t="shared" si="33"/>
        <v>7.3999518737408038E-3</v>
      </c>
      <c r="N225" s="45">
        <f t="shared" si="34"/>
        <v>7.3999550657717801E-3</v>
      </c>
      <c r="O225" s="45">
        <f t="shared" si="35"/>
        <v>7.3999982939330147E-3</v>
      </c>
      <c r="P225" s="54">
        <f t="shared" ref="P225:R226" si="38">(H225-G225)/G225</f>
        <v>8.4942404152649295E-2</v>
      </c>
      <c r="Q225" s="54">
        <f t="shared" si="38"/>
        <v>6.6506202141415408E-2</v>
      </c>
      <c r="R225" s="54">
        <f t="shared" si="38"/>
        <v>1.2291403947898533E-2</v>
      </c>
      <c r="S225" s="54">
        <f t="shared" si="37"/>
        <v>5.4580003413987749E-2</v>
      </c>
      <c r="T225" s="58"/>
    </row>
    <row r="226" spans="1:20" x14ac:dyDescent="0.2">
      <c r="A226" s="41">
        <v>219</v>
      </c>
      <c r="B226" s="42" t="s">
        <v>249</v>
      </c>
      <c r="C226" s="43">
        <v>11633.470000000001</v>
      </c>
      <c r="D226" s="43">
        <v>11634.63</v>
      </c>
      <c r="E226" s="43">
        <v>11635.800000000001</v>
      </c>
      <c r="F226" s="43">
        <v>11636.960000000001</v>
      </c>
      <c r="G226" s="43">
        <v>379.92</v>
      </c>
      <c r="H226" s="43">
        <v>382.72</v>
      </c>
      <c r="I226" s="43">
        <v>377.13</v>
      </c>
      <c r="J226" s="43">
        <v>368.75</v>
      </c>
      <c r="K226" s="121" t="str">
        <f t="shared" si="31"/>
        <v>ok</v>
      </c>
      <c r="L226" s="45">
        <f t="shared" si="32"/>
        <v>9.9712295643349357E-5</v>
      </c>
      <c r="M226" s="45">
        <f t="shared" si="33"/>
        <v>1.0056185714559826E-4</v>
      </c>
      <c r="N226" s="45">
        <f t="shared" si="34"/>
        <v>9.9692328847166017E-5</v>
      </c>
      <c r="O226" s="45">
        <f t="shared" si="35"/>
        <v>9.9988827212037874E-5</v>
      </c>
      <c r="P226" s="54">
        <f t="shared" si="38"/>
        <v>7.3699726258159909E-3</v>
      </c>
      <c r="Q226" s="54">
        <f t="shared" si="38"/>
        <v>-1.4605978260869647E-2</v>
      </c>
      <c r="R226" s="54">
        <f t="shared" si="38"/>
        <v>-2.222045448519077E-2</v>
      </c>
      <c r="S226" s="54">
        <f t="shared" si="37"/>
        <v>-9.8188200400814753E-3</v>
      </c>
      <c r="T226" s="58"/>
    </row>
    <row r="227" spans="1:20" x14ac:dyDescent="0.2">
      <c r="A227" s="41">
        <v>220</v>
      </c>
      <c r="B227" s="42" t="s">
        <v>250</v>
      </c>
      <c r="C227" s="43">
        <v>2233</v>
      </c>
      <c r="D227" s="43">
        <v>2233</v>
      </c>
      <c r="E227" s="43">
        <v>2233</v>
      </c>
      <c r="F227" s="43">
        <v>2233</v>
      </c>
      <c r="G227" s="43">
        <v>0</v>
      </c>
      <c r="H227" s="43">
        <v>0</v>
      </c>
      <c r="I227" s="43">
        <v>0</v>
      </c>
      <c r="J227" s="43">
        <v>0</v>
      </c>
      <c r="K227" s="121" t="str">
        <f t="shared" si="31"/>
        <v>ok</v>
      </c>
      <c r="L227" s="45">
        <f t="shared" si="32"/>
        <v>0</v>
      </c>
      <c r="M227" s="45">
        <f t="shared" si="33"/>
        <v>0</v>
      </c>
      <c r="N227" s="45">
        <f t="shared" si="34"/>
        <v>0</v>
      </c>
      <c r="O227" s="45">
        <f t="shared" si="35"/>
        <v>0</v>
      </c>
      <c r="P227" s="54" t="s">
        <v>22</v>
      </c>
      <c r="Q227" s="54" t="s">
        <v>22</v>
      </c>
      <c r="R227" s="54" t="s">
        <v>22</v>
      </c>
      <c r="S227" s="54" t="s">
        <v>22</v>
      </c>
      <c r="T227" s="58"/>
    </row>
    <row r="228" spans="1:20" x14ac:dyDescent="0.2">
      <c r="A228" s="41">
        <v>221</v>
      </c>
      <c r="B228" s="42" t="s">
        <v>65</v>
      </c>
      <c r="C228" s="43">
        <v>160800.76999999999</v>
      </c>
      <c r="D228" s="43">
        <v>163968.54999999999</v>
      </c>
      <c r="E228" s="43">
        <v>167198.73000000001</v>
      </c>
      <c r="F228" s="43">
        <v>170492.54</v>
      </c>
      <c r="G228" s="43">
        <v>73166.11</v>
      </c>
      <c r="H228" s="43">
        <v>80323.48</v>
      </c>
      <c r="I228" s="43">
        <v>81144.28</v>
      </c>
      <c r="J228" s="43">
        <v>87201.79</v>
      </c>
      <c r="K228" s="121" t="str">
        <f t="shared" si="31"/>
        <v>ok</v>
      </c>
      <c r="L228" s="45">
        <f t="shared" si="32"/>
        <v>1.9700030043388467E-2</v>
      </c>
      <c r="M228" s="45">
        <f t="shared" si="33"/>
        <v>1.9699997347052359E-2</v>
      </c>
      <c r="N228" s="45">
        <f t="shared" si="34"/>
        <v>1.9699970209103846E-2</v>
      </c>
      <c r="O228" s="45">
        <f t="shared" si="35"/>
        <v>1.9699999199848221E-2</v>
      </c>
      <c r="P228" s="54">
        <f>(H228-G228)/G228</f>
        <v>9.7823568862687865E-2</v>
      </c>
      <c r="Q228" s="54">
        <f>(I228-H228)/H228</f>
        <v>1.021868076432947E-2</v>
      </c>
      <c r="R228" s="54">
        <f>(J228-I228)/I228</f>
        <v>7.4651102948969358E-2</v>
      </c>
      <c r="S228" s="54">
        <f t="shared" si="37"/>
        <v>6.0897784191995562E-2</v>
      </c>
      <c r="T228" s="58"/>
    </row>
    <row r="229" spans="1:20" x14ac:dyDescent="0.2">
      <c r="A229" s="41">
        <v>222</v>
      </c>
      <c r="B229" s="42" t="s">
        <v>251</v>
      </c>
      <c r="C229" s="43">
        <v>2368.54</v>
      </c>
      <c r="D229" s="43">
        <v>2377.0700000000002</v>
      </c>
      <c r="E229" s="43">
        <v>2385.62</v>
      </c>
      <c r="F229" s="43">
        <v>2394.21</v>
      </c>
      <c r="G229" s="43">
        <v>0</v>
      </c>
      <c r="H229" s="43">
        <v>0</v>
      </c>
      <c r="I229" s="43">
        <v>2.64</v>
      </c>
      <c r="J229" s="43">
        <v>0</v>
      </c>
      <c r="K229" s="121" t="str">
        <f t="shared" si="31"/>
        <v>ok</v>
      </c>
      <c r="L229" s="45">
        <f t="shared" si="32"/>
        <v>3.6013746865158282E-3</v>
      </c>
      <c r="M229" s="45">
        <f t="shared" si="33"/>
        <v>3.5968650481473944E-3</v>
      </c>
      <c r="N229" s="45">
        <f t="shared" si="34"/>
        <v>3.6007411071336363E-3</v>
      </c>
      <c r="O229" s="45">
        <f t="shared" si="35"/>
        <v>3.5996602805989531E-3</v>
      </c>
      <c r="P229" s="54" t="s">
        <v>22</v>
      </c>
      <c r="Q229" s="54" t="s">
        <v>22</v>
      </c>
      <c r="R229" s="54" t="s">
        <v>22</v>
      </c>
      <c r="S229" s="54" t="s">
        <v>22</v>
      </c>
      <c r="T229" s="58"/>
    </row>
    <row r="230" spans="1:20" x14ac:dyDescent="0.2">
      <c r="A230" s="41">
        <v>223</v>
      </c>
      <c r="B230" s="42" t="s">
        <v>252</v>
      </c>
      <c r="C230" s="43">
        <v>10019.200000000001</v>
      </c>
      <c r="D230" s="43">
        <v>10099.36</v>
      </c>
      <c r="E230" s="43">
        <v>10180.15</v>
      </c>
      <c r="F230" s="43">
        <v>10261.59</v>
      </c>
      <c r="G230" s="43">
        <v>0</v>
      </c>
      <c r="H230" s="43">
        <v>0</v>
      </c>
      <c r="I230" s="43">
        <v>0</v>
      </c>
      <c r="J230" s="43">
        <v>0</v>
      </c>
      <c r="K230" s="121" t="str">
        <f t="shared" si="31"/>
        <v>ok</v>
      </c>
      <c r="L230" s="45">
        <f t="shared" si="32"/>
        <v>8.0006387735547593E-3</v>
      </c>
      <c r="M230" s="45">
        <f t="shared" si="33"/>
        <v>7.9995168010645271E-3</v>
      </c>
      <c r="N230" s="45">
        <f t="shared" si="34"/>
        <v>7.9998821235443985E-3</v>
      </c>
      <c r="O230" s="45">
        <f t="shared" si="35"/>
        <v>8.0000125660545599E-3</v>
      </c>
      <c r="P230" s="54" t="s">
        <v>22</v>
      </c>
      <c r="Q230" s="54" t="s">
        <v>22</v>
      </c>
      <c r="R230" s="54" t="s">
        <v>22</v>
      </c>
      <c r="S230" s="54" t="s">
        <v>22</v>
      </c>
      <c r="T230" s="58"/>
    </row>
    <row r="231" spans="1:20" x14ac:dyDescent="0.2">
      <c r="A231" s="41">
        <v>224</v>
      </c>
      <c r="B231" s="42" t="s">
        <v>253</v>
      </c>
      <c r="C231" s="43">
        <v>4262.2299999999996</v>
      </c>
      <c r="D231" s="43">
        <v>4350.45</v>
      </c>
      <c r="E231" s="43">
        <v>4440.51</v>
      </c>
      <c r="F231" s="43">
        <v>4532.43</v>
      </c>
      <c r="G231" s="43">
        <v>0</v>
      </c>
      <c r="H231" s="43">
        <v>0</v>
      </c>
      <c r="I231" s="43">
        <v>0</v>
      </c>
      <c r="J231" s="43">
        <v>0</v>
      </c>
      <c r="K231" s="121" t="str">
        <f t="shared" si="31"/>
        <v>ok</v>
      </c>
      <c r="L231" s="45">
        <f t="shared" si="32"/>
        <v>2.0698085274609833E-2</v>
      </c>
      <c r="M231" s="45">
        <f t="shared" si="33"/>
        <v>2.0701306761369605E-2</v>
      </c>
      <c r="N231" s="45">
        <f t="shared" si="34"/>
        <v>2.0700324962673222E-2</v>
      </c>
      <c r="O231" s="45">
        <f t="shared" si="35"/>
        <v>2.0699905666217554E-2</v>
      </c>
      <c r="P231" s="54" t="s">
        <v>22</v>
      </c>
      <c r="Q231" s="54" t="s">
        <v>22</v>
      </c>
      <c r="R231" s="54" t="s">
        <v>22</v>
      </c>
      <c r="S231" s="54" t="s">
        <v>22</v>
      </c>
      <c r="T231" s="58"/>
    </row>
    <row r="232" spans="1:20" x14ac:dyDescent="0.2">
      <c r="A232" s="41">
        <v>225</v>
      </c>
      <c r="B232" s="42" t="s">
        <v>254</v>
      </c>
      <c r="C232" s="43">
        <v>1669.77</v>
      </c>
      <c r="D232" s="43">
        <v>1686.13</v>
      </c>
      <c r="E232" s="43">
        <v>1702.65</v>
      </c>
      <c r="F232" s="43">
        <v>1719.34</v>
      </c>
      <c r="G232" s="43">
        <v>0</v>
      </c>
      <c r="H232" s="43">
        <v>0</v>
      </c>
      <c r="I232" s="43">
        <v>0</v>
      </c>
      <c r="J232" s="43">
        <v>0</v>
      </c>
      <c r="K232" s="121" t="str">
        <f t="shared" si="31"/>
        <v>ok</v>
      </c>
      <c r="L232" s="45">
        <f t="shared" si="32"/>
        <v>9.7977565772532308E-3</v>
      </c>
      <c r="M232" s="45">
        <f t="shared" si="33"/>
        <v>9.79758381619447E-3</v>
      </c>
      <c r="N232" s="45">
        <f t="shared" si="34"/>
        <v>9.8023668986578719E-3</v>
      </c>
      <c r="O232" s="45">
        <f t="shared" si="35"/>
        <v>9.7992357640351909E-3</v>
      </c>
      <c r="P232" s="54" t="s">
        <v>22</v>
      </c>
      <c r="Q232" s="54" t="s">
        <v>22</v>
      </c>
      <c r="R232" s="54" t="s">
        <v>22</v>
      </c>
      <c r="S232" s="54" t="s">
        <v>22</v>
      </c>
      <c r="T232" s="58"/>
    </row>
    <row r="233" spans="1:20" x14ac:dyDescent="0.2">
      <c r="A233" s="141" t="s">
        <v>255</v>
      </c>
      <c r="B233" s="141"/>
      <c r="C233" s="46">
        <f>SUBTOTAL(9,C8:C232)</f>
        <v>5578848.7899999982</v>
      </c>
      <c r="D233" s="46">
        <f t="shared" ref="D233:F233" si="39">SUBTOTAL(9,D8:D232)</f>
        <v>5654983.3400000017</v>
      </c>
      <c r="E233" s="46">
        <f t="shared" si="39"/>
        <v>5737641.4699999997</v>
      </c>
      <c r="F233" s="46">
        <f t="shared" si="39"/>
        <v>5828597.2300000004</v>
      </c>
      <c r="G233" s="46">
        <f>SUBTOTAL(9,G8:G232)</f>
        <v>3282075.69</v>
      </c>
      <c r="H233" s="46">
        <f t="shared" ref="H233:J233" si="40">SUBTOTAL(9,H8:H232)</f>
        <v>3488224.8000000012</v>
      </c>
      <c r="I233" s="46">
        <f t="shared" si="40"/>
        <v>3701130.6300000004</v>
      </c>
      <c r="J233" s="46">
        <f t="shared" si="40"/>
        <v>3870527.7899999991</v>
      </c>
    </row>
  </sheetData>
  <autoFilter ref="P7:S7" xr:uid="{8405F34E-1E0E-40C5-8AA6-141390E3A77D}"/>
  <mergeCells count="11">
    <mergeCell ref="A1:J1"/>
    <mergeCell ref="A233:B233"/>
    <mergeCell ref="B6:B7"/>
    <mergeCell ref="A6:A7"/>
    <mergeCell ref="T5:T7"/>
    <mergeCell ref="L5:S5"/>
    <mergeCell ref="L6:N6"/>
    <mergeCell ref="P6:S6"/>
    <mergeCell ref="C6:F6"/>
    <mergeCell ref="G6:J6"/>
    <mergeCell ref="A5:J5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74B1A-1D2B-4E8D-9CE3-B06801861E41}">
  <dimension ref="A1:I61"/>
  <sheetViews>
    <sheetView workbookViewId="0">
      <selection activeCell="J9" sqref="J9"/>
    </sheetView>
  </sheetViews>
  <sheetFormatPr defaultColWidth="8.85546875" defaultRowHeight="12.75" x14ac:dyDescent="0.25"/>
  <cols>
    <col min="1" max="1" width="4.7109375" style="1" customWidth="1"/>
    <col min="2" max="2" width="38.5703125" style="1" customWidth="1"/>
    <col min="3" max="3" width="9.85546875" style="15" customWidth="1"/>
    <col min="4" max="8" width="13.7109375" style="15" customWidth="1"/>
    <col min="9" max="16384" width="8.85546875" style="1"/>
  </cols>
  <sheetData>
    <row r="1" spans="1:8" x14ac:dyDescent="0.25">
      <c r="A1" s="1" t="s">
        <v>280</v>
      </c>
    </row>
    <row r="2" spans="1:8" ht="18" x14ac:dyDescent="0.25">
      <c r="A2" s="179" t="s">
        <v>271</v>
      </c>
      <c r="B2" s="179"/>
      <c r="C2" s="179"/>
      <c r="D2" s="179"/>
      <c r="E2" s="179"/>
      <c r="F2" s="179"/>
      <c r="G2" s="179"/>
      <c r="H2" s="179"/>
    </row>
    <row r="3" spans="1:8" ht="15" customHeight="1" thickBot="1" x14ac:dyDescent="0.3">
      <c r="A3" s="6"/>
      <c r="B3" s="2"/>
      <c r="C3" s="4"/>
      <c r="D3" s="4"/>
      <c r="E3" s="3"/>
      <c r="F3" s="3"/>
      <c r="G3" s="3"/>
      <c r="H3" s="4"/>
    </row>
    <row r="4" spans="1:8" ht="32.25" customHeight="1" thickBot="1" x14ac:dyDescent="0.3">
      <c r="A4" s="103"/>
      <c r="B4" s="110" t="s">
        <v>287</v>
      </c>
      <c r="C4" s="110" t="s">
        <v>1</v>
      </c>
      <c r="D4" s="110" t="s">
        <v>272</v>
      </c>
      <c r="E4" s="110">
        <v>2021</v>
      </c>
      <c r="F4" s="110">
        <v>2022</v>
      </c>
      <c r="G4" s="110">
        <v>2023</v>
      </c>
      <c r="H4" s="111">
        <v>2024</v>
      </c>
    </row>
    <row r="5" spans="1:8" ht="15" customHeight="1" x14ac:dyDescent="0.25">
      <c r="A5" s="153" t="s">
        <v>6</v>
      </c>
      <c r="B5" s="75" t="s">
        <v>7</v>
      </c>
      <c r="C5" s="76" t="s">
        <v>4</v>
      </c>
      <c r="D5" s="79">
        <f>'Dados Operacionais'!H6</f>
        <v>5828597.2300000004</v>
      </c>
      <c r="E5" s="79">
        <f>'Projeção Pop. Atendida'!D235</f>
        <v>5951097.283999512</v>
      </c>
      <c r="F5" s="79">
        <f>'Projeção Pop. Atendida'!E235</f>
        <v>6052943.7534958236</v>
      </c>
      <c r="G5" s="79">
        <f>'Projeção Pop. Atendida'!F235</f>
        <v>6155918.1796403015</v>
      </c>
      <c r="H5" s="104">
        <f>'Projeção Pop. Atendida'!G235</f>
        <v>6255555.4990848945</v>
      </c>
    </row>
    <row r="6" spans="1:8" ht="15" customHeight="1" x14ac:dyDescent="0.25">
      <c r="A6" s="153"/>
      <c r="B6" s="72" t="s">
        <v>10</v>
      </c>
      <c r="C6" s="4" t="s">
        <v>4</v>
      </c>
      <c r="D6" s="73">
        <f>'Dados Operacionais'!H8</f>
        <v>2270106</v>
      </c>
      <c r="E6" s="73">
        <f>'Projeção Ligações Ativas'!D236</f>
        <v>2336315.7251172876</v>
      </c>
      <c r="F6" s="73">
        <f>'Projeção Ligações Ativas'!E236</f>
        <v>2401024.0538301007</v>
      </c>
      <c r="G6" s="73">
        <f>'Projeção Ligações Ativas'!F236</f>
        <v>2467824.6251209076</v>
      </c>
      <c r="H6" s="74">
        <f>'Projeção Ligações Ativas'!G236</f>
        <v>2536795.1612828951</v>
      </c>
    </row>
    <row r="7" spans="1:8" ht="15" customHeight="1" x14ac:dyDescent="0.25">
      <c r="A7" s="153"/>
      <c r="B7" s="75" t="s">
        <v>11</v>
      </c>
      <c r="C7" s="76" t="s">
        <v>4</v>
      </c>
      <c r="D7" s="79">
        <f>'Dados Operacionais'!H9</f>
        <v>2471517</v>
      </c>
      <c r="E7" s="79">
        <f>'Projeção Economias'!D237</f>
        <v>2536940.1141700014</v>
      </c>
      <c r="F7" s="79">
        <f>'Projeção Economias'!E237</f>
        <v>2600309.5490925256</v>
      </c>
      <c r="G7" s="79">
        <f>'Projeção Economias'!F237</f>
        <v>2665393.591544068</v>
      </c>
      <c r="H7" s="80">
        <f>'Projeção Economias'!G237</f>
        <v>2730075.7575525255</v>
      </c>
    </row>
    <row r="8" spans="1:8" ht="15" customHeight="1" x14ac:dyDescent="0.25">
      <c r="A8" s="153"/>
      <c r="B8" s="72" t="s">
        <v>14</v>
      </c>
      <c r="C8" s="4" t="s">
        <v>13</v>
      </c>
      <c r="D8" s="73">
        <f>'Dados Operacionais'!H10</f>
        <v>388746.00549999991</v>
      </c>
      <c r="E8" s="73">
        <f>'Projeção Volumes'!D237/1000</f>
        <v>393865.77506455343</v>
      </c>
      <c r="F8" s="73">
        <f>'Projeção Volumes'!E237/1000</f>
        <v>399344.93752870674</v>
      </c>
      <c r="G8" s="73">
        <f>'Projeção Volumes'!F237/1000</f>
        <v>405210.39647547097</v>
      </c>
      <c r="H8" s="74">
        <f>'Projeção Volumes'!G237/1000</f>
        <v>411492.14884860587</v>
      </c>
    </row>
    <row r="9" spans="1:8" ht="15" customHeight="1" x14ac:dyDescent="0.25">
      <c r="A9" s="153"/>
      <c r="B9" s="75" t="s">
        <v>12</v>
      </c>
      <c r="C9" s="76" t="s">
        <v>13</v>
      </c>
      <c r="D9" s="79">
        <f>'Dados Operacionais'!H11</f>
        <v>281550.77100000001</v>
      </c>
      <c r="E9" s="79">
        <f>'Projeção Volumes'!I237/1000</f>
        <v>290727.36522793141</v>
      </c>
      <c r="F9" s="79">
        <f>'Projeção Volumes'!J237/1000</f>
        <v>298150.51882860705</v>
      </c>
      <c r="G9" s="79">
        <f>'Projeção Volumes'!K237/1000</f>
        <v>305730.85294791328</v>
      </c>
      <c r="H9" s="80">
        <f>'Projeção Volumes'!L237/1000</f>
        <v>313560.46548367798</v>
      </c>
    </row>
    <row r="10" spans="1:8" ht="15" customHeight="1" thickBot="1" x14ac:dyDescent="0.3">
      <c r="A10" s="154"/>
      <c r="B10" s="72" t="s">
        <v>15</v>
      </c>
      <c r="C10" s="4" t="s">
        <v>16</v>
      </c>
      <c r="D10" s="81">
        <f>(D8-D9)/D8</f>
        <v>0.27574620184746806</v>
      </c>
      <c r="E10" s="81">
        <f>(E8-E9)/E8</f>
        <v>0.26186182290075327</v>
      </c>
      <c r="F10" s="81">
        <f t="shared" ref="F10:H10" si="0">(F8-F9)/F8</f>
        <v>0.25340103051344021</v>
      </c>
      <c r="G10" s="81">
        <f t="shared" si="0"/>
        <v>0.2455009654066948</v>
      </c>
      <c r="H10" s="82">
        <f t="shared" si="0"/>
        <v>0.23799162059093967</v>
      </c>
    </row>
    <row r="11" spans="1:8" ht="15" customHeight="1" x14ac:dyDescent="0.25">
      <c r="A11" s="155" t="s">
        <v>17</v>
      </c>
      <c r="B11" s="105" t="s">
        <v>7</v>
      </c>
      <c r="C11" s="106" t="s">
        <v>4</v>
      </c>
      <c r="D11" s="107">
        <f>'Dados Operacionais'!H14</f>
        <v>3870527.7899999991</v>
      </c>
      <c r="E11" s="107">
        <f>'Projeção Pop. Atendida'!I235</f>
        <v>4004073.0072910544</v>
      </c>
      <c r="F11" s="107">
        <f>'Projeção Pop. Atendida'!J235</f>
        <v>4242830.3539783238</v>
      </c>
      <c r="G11" s="107">
        <f>'Projeção Pop. Atendida'!K235</f>
        <v>4441347.1342100566</v>
      </c>
      <c r="H11" s="104">
        <f>'Projeção Pop. Atendida'!L235</f>
        <v>4588601.1404241845</v>
      </c>
    </row>
    <row r="12" spans="1:8" ht="15" customHeight="1" x14ac:dyDescent="0.25">
      <c r="A12" s="153"/>
      <c r="B12" s="88" t="s">
        <v>10</v>
      </c>
      <c r="C12" s="15" t="s">
        <v>4</v>
      </c>
      <c r="D12" s="11">
        <f>'Dados Operacionais'!H16</f>
        <v>1261018</v>
      </c>
      <c r="E12" s="11">
        <f>'Projeção Ligações Ativas'!I236</f>
        <v>1338028.477677871</v>
      </c>
      <c r="F12" s="11">
        <f>'Projeção Ligações Ativas'!J236</f>
        <v>1426483.1397462785</v>
      </c>
      <c r="G12" s="11">
        <f>'Projeção Ligações Ativas'!K236</f>
        <v>1510876.1400201796</v>
      </c>
      <c r="H12" s="87">
        <f>'Projeção Ligações Ativas'!L236</f>
        <v>1580602.0133271473</v>
      </c>
    </row>
    <row r="13" spans="1:8" ht="15" customHeight="1" x14ac:dyDescent="0.25">
      <c r="A13" s="153"/>
      <c r="B13" s="75" t="s">
        <v>19</v>
      </c>
      <c r="C13" s="76" t="s">
        <v>4</v>
      </c>
      <c r="D13" s="79">
        <f>'Dados Operacionais'!H17</f>
        <v>1428560</v>
      </c>
      <c r="E13" s="79">
        <f>'Projeção Economias'!I237</f>
        <v>1521047.8030829169</v>
      </c>
      <c r="F13" s="79">
        <f>'Projeção Economias'!J237</f>
        <v>1630320.3700612932</v>
      </c>
      <c r="G13" s="79">
        <f>'Projeção Economias'!K237</f>
        <v>1735566.9527213096</v>
      </c>
      <c r="H13" s="80">
        <f>'Projeção Economias'!L237</f>
        <v>1817115.6063251069</v>
      </c>
    </row>
    <row r="14" spans="1:8" ht="15" customHeight="1" x14ac:dyDescent="0.25">
      <c r="A14" s="153"/>
      <c r="B14" s="88" t="s">
        <v>20</v>
      </c>
      <c r="C14" s="15" t="s">
        <v>4</v>
      </c>
      <c r="D14" s="11">
        <f>'Dados Operacionais'!H18</f>
        <v>50931</v>
      </c>
      <c r="E14" s="11">
        <f>'Projeção Economias'!N237</f>
        <v>51617.150198961033</v>
      </c>
      <c r="F14" s="11">
        <f>'Projeção Economias'!O237</f>
        <v>52455.205530856889</v>
      </c>
      <c r="G14" s="11">
        <f>'Projeção Economias'!P237</f>
        <v>53465.479863837463</v>
      </c>
      <c r="H14" s="87">
        <f>'Projeção Economias'!Q237</f>
        <v>54673.942178716236</v>
      </c>
    </row>
    <row r="15" spans="1:8" ht="15" customHeight="1" x14ac:dyDescent="0.25">
      <c r="A15" s="153"/>
      <c r="B15" s="75" t="s">
        <v>21</v>
      </c>
      <c r="C15" s="76" t="s">
        <v>9</v>
      </c>
      <c r="D15" s="77">
        <f t="shared" ref="D15:H15" si="1">D14/D13</f>
        <v>3.5651985215881726E-2</v>
      </c>
      <c r="E15" s="77">
        <f t="shared" si="1"/>
        <v>3.3935258375405071E-2</v>
      </c>
      <c r="F15" s="77">
        <f t="shared" si="1"/>
        <v>3.2174783860968864E-2</v>
      </c>
      <c r="G15" s="77">
        <f t="shared" si="1"/>
        <v>3.0805772015885309E-2</v>
      </c>
      <c r="H15" s="78">
        <f t="shared" si="1"/>
        <v>3.0088312481828038E-2</v>
      </c>
    </row>
    <row r="16" spans="1:8" ht="15" customHeight="1" x14ac:dyDescent="0.25">
      <c r="A16" s="153"/>
      <c r="B16" s="88" t="s">
        <v>23</v>
      </c>
      <c r="C16" s="15" t="s">
        <v>13</v>
      </c>
      <c r="D16" s="11">
        <f>'Dados Operacionais'!H20</f>
        <v>172183.12599999999</v>
      </c>
      <c r="E16" s="11">
        <f>'Projeção Volumes'!N237/1000</f>
        <v>196716.81289196992</v>
      </c>
      <c r="F16" s="11">
        <f>'Projeção Volumes'!O237/1000</f>
        <v>207995.13472724785</v>
      </c>
      <c r="G16" s="11">
        <f>'Projeção Volumes'!P237/1000</f>
        <v>217784.75336280931</v>
      </c>
      <c r="H16" s="87">
        <f>'Projeção Volumes'!Q237/1000</f>
        <v>227618.97325644159</v>
      </c>
    </row>
    <row r="17" spans="1:9" ht="15" customHeight="1" x14ac:dyDescent="0.25">
      <c r="A17" s="153"/>
      <c r="B17" s="75" t="s">
        <v>24</v>
      </c>
      <c r="C17" s="76" t="s">
        <v>13</v>
      </c>
      <c r="D17" s="79">
        <f>'Dados Operacionais'!H21</f>
        <v>159726.89600000001</v>
      </c>
      <c r="E17" s="79">
        <f>'Projeção Volumes'!R237/1000</f>
        <v>181764.92444263201</v>
      </c>
      <c r="F17" s="79">
        <f>'Projeção Volumes'!S237/1000</f>
        <v>192445.55137725425</v>
      </c>
      <c r="G17" s="79">
        <f>'Projeção Volumes'!T237/1000</f>
        <v>201645.01496438181</v>
      </c>
      <c r="H17" s="80">
        <f>'Projeção Volumes'!U237/1000</f>
        <v>210806.340880039</v>
      </c>
    </row>
    <row r="18" spans="1:9" ht="15" customHeight="1" thickBot="1" x14ac:dyDescent="0.3">
      <c r="A18" s="154"/>
      <c r="B18" s="118" t="s">
        <v>25</v>
      </c>
      <c r="C18" s="119" t="s">
        <v>9</v>
      </c>
      <c r="D18" s="108">
        <f>D17/D16</f>
        <v>0.92765708063634533</v>
      </c>
      <c r="E18" s="108">
        <f t="shared" ref="E18:H18" si="2">E17/E16</f>
        <v>0.92399282893247681</v>
      </c>
      <c r="F18" s="108">
        <f t="shared" si="2"/>
        <v>0.92524063906406095</v>
      </c>
      <c r="G18" s="108">
        <f t="shared" si="2"/>
        <v>0.92589133008985169</v>
      </c>
      <c r="H18" s="109">
        <f t="shared" si="2"/>
        <v>0.92613694660040036</v>
      </c>
    </row>
    <row r="19" spans="1:9" ht="15" customHeight="1" x14ac:dyDescent="0.25">
      <c r="A19" s="112" t="s">
        <v>26</v>
      </c>
      <c r="B19" s="2"/>
      <c r="C19" s="2"/>
      <c r="D19" s="2"/>
      <c r="E19" s="4"/>
      <c r="F19" s="4"/>
      <c r="G19" s="4"/>
      <c r="H19" s="4"/>
    </row>
    <row r="20" spans="1:9" s="6" customFormat="1" ht="15" customHeight="1" x14ac:dyDescent="0.25">
      <c r="A20" s="112" t="s">
        <v>27</v>
      </c>
      <c r="B20" s="2"/>
      <c r="C20" s="2"/>
      <c r="D20" s="2"/>
      <c r="E20" s="5"/>
      <c r="F20" s="5"/>
      <c r="G20" s="5"/>
      <c r="H20" s="5"/>
      <c r="I20" s="1"/>
    </row>
    <row r="21" spans="1:9" s="6" customFormat="1" ht="15" customHeight="1" x14ac:dyDescent="0.25">
      <c r="A21" s="2"/>
      <c r="B21" s="2"/>
      <c r="C21" s="2"/>
      <c r="D21" s="2"/>
      <c r="E21" s="4"/>
      <c r="F21" s="4"/>
      <c r="G21" s="4"/>
      <c r="H21" s="7"/>
    </row>
    <row r="22" spans="1:9" s="6" customFormat="1" ht="15" customHeight="1" x14ac:dyDescent="0.25">
      <c r="A22" s="2"/>
      <c r="B22" s="2"/>
      <c r="C22" s="2"/>
      <c r="D22" s="2"/>
      <c r="E22" s="3"/>
      <c r="F22" s="3"/>
      <c r="G22" s="3"/>
      <c r="H22" s="3"/>
    </row>
    <row r="23" spans="1:9" s="6" customFormat="1" ht="15" customHeight="1" x14ac:dyDescent="0.25">
      <c r="A23" s="2"/>
      <c r="B23" s="2"/>
      <c r="C23" s="2"/>
      <c r="D23" s="2"/>
      <c r="E23" s="3"/>
      <c r="F23" s="3"/>
      <c r="G23" s="3"/>
      <c r="H23" s="3"/>
    </row>
    <row r="24" spans="1:9" s="6" customFormat="1" ht="15" customHeight="1" x14ac:dyDescent="0.25">
      <c r="A24" s="2"/>
      <c r="B24" s="2"/>
      <c r="C24" s="2"/>
      <c r="D24" s="2"/>
      <c r="E24" s="3"/>
      <c r="F24" s="3"/>
      <c r="G24" s="3"/>
      <c r="H24" s="3"/>
    </row>
    <row r="25" spans="1:9" s="6" customFormat="1" ht="15" customHeight="1" x14ac:dyDescent="0.25">
      <c r="A25" s="2"/>
      <c r="B25" s="2"/>
      <c r="C25" s="2"/>
      <c r="D25" s="2"/>
      <c r="E25" s="3"/>
      <c r="F25" s="3"/>
      <c r="G25" s="3"/>
      <c r="H25" s="3"/>
    </row>
    <row r="26" spans="1:9" s="6" customFormat="1" ht="15" customHeight="1" x14ac:dyDescent="0.25">
      <c r="A26" s="2"/>
      <c r="B26" s="2"/>
      <c r="C26" s="2"/>
      <c r="D26" s="2"/>
      <c r="E26" s="3"/>
      <c r="F26" s="3"/>
      <c r="G26" s="3"/>
      <c r="H26" s="3"/>
    </row>
    <row r="27" spans="1:9" s="6" customFormat="1" ht="15" customHeight="1" x14ac:dyDescent="0.25">
      <c r="A27" s="2"/>
      <c r="B27" s="2"/>
      <c r="C27" s="2"/>
      <c r="D27" s="2"/>
      <c r="E27" s="3"/>
      <c r="F27" s="3"/>
      <c r="G27" s="3"/>
      <c r="H27" s="3"/>
    </row>
    <row r="28" spans="1:9" s="6" customFormat="1" ht="15" customHeight="1" x14ac:dyDescent="0.25">
      <c r="A28" s="2"/>
      <c r="B28" s="2"/>
      <c r="C28" s="2"/>
      <c r="D28" s="2"/>
      <c r="E28" s="3"/>
      <c r="F28" s="3"/>
      <c r="G28" s="3"/>
      <c r="H28" s="3"/>
    </row>
    <row r="29" spans="1:9" s="6" customFormat="1" ht="15" customHeight="1" x14ac:dyDescent="0.25">
      <c r="A29" s="2"/>
      <c r="B29" s="2"/>
      <c r="C29" s="2"/>
      <c r="D29" s="2"/>
      <c r="E29" s="3"/>
      <c r="F29" s="3"/>
      <c r="G29" s="3"/>
      <c r="H29" s="3"/>
    </row>
    <row r="30" spans="1:9" s="6" customFormat="1" ht="15" customHeight="1" x14ac:dyDescent="0.25">
      <c r="A30" s="2"/>
      <c r="B30" s="2"/>
      <c r="C30" s="2"/>
      <c r="D30" s="2"/>
      <c r="E30" s="3"/>
      <c r="F30" s="3"/>
      <c r="G30" s="3"/>
      <c r="H30" s="3"/>
    </row>
    <row r="31" spans="1:9" s="6" customFormat="1" ht="15" customHeight="1" x14ac:dyDescent="0.25">
      <c r="A31" s="2"/>
      <c r="B31" s="2"/>
      <c r="C31" s="2"/>
      <c r="D31" s="2"/>
      <c r="E31" s="3"/>
      <c r="F31" s="3"/>
      <c r="G31" s="3"/>
      <c r="H31" s="3"/>
    </row>
    <row r="32" spans="1:9" s="6" customFormat="1" ht="15" customHeight="1" x14ac:dyDescent="0.25">
      <c r="A32" s="2"/>
      <c r="B32" s="2"/>
      <c r="C32" s="2"/>
      <c r="D32" s="2"/>
      <c r="E32" s="8"/>
      <c r="F32" s="8"/>
      <c r="G32" s="8"/>
      <c r="H32" s="8"/>
    </row>
    <row r="33" spans="1:8" s="6" customFormat="1" ht="15" customHeight="1" x14ac:dyDescent="0.25">
      <c r="A33" s="2"/>
      <c r="B33" s="2"/>
      <c r="C33" s="2"/>
      <c r="D33" s="2"/>
      <c r="E33" s="8"/>
      <c r="F33" s="8"/>
      <c r="G33" s="8"/>
      <c r="H33" s="8"/>
    </row>
    <row r="34" spans="1:8" ht="15" customHeight="1" x14ac:dyDescent="0.25">
      <c r="A34" s="156"/>
      <c r="B34" s="156"/>
      <c r="C34" s="156"/>
      <c r="D34" s="156"/>
      <c r="E34" s="156"/>
      <c r="F34" s="156"/>
      <c r="G34" s="113"/>
      <c r="H34" s="9"/>
    </row>
    <row r="35" spans="1:8" ht="15" customHeight="1" x14ac:dyDescent="0.25">
      <c r="A35" s="10"/>
      <c r="B35" s="10"/>
      <c r="C35" s="10"/>
      <c r="D35" s="10"/>
      <c r="E35" s="11"/>
      <c r="F35" s="11"/>
      <c r="G35" s="11"/>
      <c r="H35" s="12"/>
    </row>
    <row r="36" spans="1:8" ht="15" customHeight="1" x14ac:dyDescent="0.25">
      <c r="A36" s="93"/>
      <c r="B36" s="113"/>
      <c r="C36" s="94"/>
      <c r="D36" s="94"/>
      <c r="E36" s="113"/>
      <c r="F36" s="113"/>
      <c r="G36" s="113"/>
      <c r="H36" s="12"/>
    </row>
    <row r="37" spans="1:8" ht="15" customHeight="1" x14ac:dyDescent="0.25">
      <c r="A37" s="95"/>
      <c r="B37" s="13"/>
      <c r="C37" s="1"/>
      <c r="D37" s="1"/>
      <c r="E37" s="14"/>
      <c r="F37" s="14"/>
      <c r="G37" s="14"/>
      <c r="H37" s="12"/>
    </row>
    <row r="38" spans="1:8" ht="15" customHeight="1" x14ac:dyDescent="0.25">
      <c r="A38" s="95"/>
      <c r="B38" s="13"/>
      <c r="C38" s="1"/>
      <c r="D38" s="1"/>
      <c r="E38" s="14"/>
      <c r="F38" s="14"/>
      <c r="G38" s="14"/>
    </row>
    <row r="39" spans="1:8" ht="15" customHeight="1" x14ac:dyDescent="0.25">
      <c r="A39" s="96"/>
      <c r="C39" s="1"/>
      <c r="D39" s="1"/>
      <c r="E39" s="9"/>
      <c r="F39" s="9"/>
      <c r="G39" s="9"/>
    </row>
    <row r="40" spans="1:8" ht="15" customHeight="1" x14ac:dyDescent="0.25">
      <c r="A40" s="97"/>
      <c r="C40" s="1"/>
      <c r="D40" s="1"/>
      <c r="E40" s="9"/>
      <c r="F40" s="9"/>
      <c r="G40" s="9"/>
      <c r="H40" s="113"/>
    </row>
    <row r="41" spans="1:8" ht="15" customHeight="1" x14ac:dyDescent="0.25">
      <c r="C41" s="1"/>
      <c r="D41" s="1"/>
      <c r="H41" s="16"/>
    </row>
    <row r="42" spans="1:8" ht="15" customHeight="1" x14ac:dyDescent="0.25">
      <c r="A42" s="97"/>
      <c r="C42" s="1"/>
      <c r="D42" s="1"/>
      <c r="E42" s="9"/>
      <c r="F42" s="9"/>
      <c r="G42" s="9"/>
      <c r="H42" s="16"/>
    </row>
    <row r="43" spans="1:8" ht="15" customHeight="1" x14ac:dyDescent="0.25">
      <c r="A43" s="93"/>
      <c r="B43" s="113"/>
      <c r="C43" s="94"/>
      <c r="D43" s="94"/>
      <c r="E43" s="17"/>
      <c r="F43" s="17"/>
      <c r="G43" s="17"/>
      <c r="H43" s="18"/>
    </row>
    <row r="44" spans="1:8" ht="15" customHeight="1" x14ac:dyDescent="0.25">
      <c r="A44" s="98"/>
      <c r="C44" s="1"/>
      <c r="D44" s="1"/>
      <c r="E44" s="9"/>
      <c r="F44" s="9"/>
      <c r="G44" s="9"/>
      <c r="H44" s="19"/>
    </row>
    <row r="45" spans="1:8" ht="15" customHeight="1" x14ac:dyDescent="0.25">
      <c r="A45" s="98"/>
      <c r="C45" s="1"/>
      <c r="D45" s="1"/>
      <c r="E45" s="9"/>
      <c r="F45" s="9"/>
      <c r="G45" s="9"/>
      <c r="H45" s="20"/>
    </row>
    <row r="46" spans="1:8" ht="15" customHeight="1" x14ac:dyDescent="0.25">
      <c r="A46" s="97"/>
      <c r="B46" s="21"/>
      <c r="C46" s="99"/>
      <c r="D46" s="99"/>
      <c r="E46" s="22"/>
      <c r="F46" s="22"/>
      <c r="G46" s="22"/>
      <c r="H46" s="113"/>
    </row>
    <row r="47" spans="1:8" ht="15" customHeight="1" thickBot="1" x14ac:dyDescent="0.3">
      <c r="A47" s="100"/>
      <c r="B47" s="113"/>
      <c r="C47" s="94"/>
      <c r="D47" s="94"/>
      <c r="E47" s="17"/>
      <c r="F47" s="17"/>
      <c r="G47" s="17"/>
      <c r="H47" s="113"/>
    </row>
    <row r="48" spans="1:8" ht="15" customHeight="1" x14ac:dyDescent="0.25">
      <c r="A48" s="10"/>
      <c r="C48" s="1"/>
      <c r="D48" s="1"/>
      <c r="E48" s="11"/>
      <c r="F48" s="113"/>
      <c r="G48" s="113"/>
      <c r="H48" s="23"/>
    </row>
    <row r="49" spans="1:8" ht="15" customHeight="1" x14ac:dyDescent="0.25">
      <c r="A49" s="24"/>
      <c r="B49" s="24"/>
      <c r="C49" s="24"/>
      <c r="D49" s="24"/>
      <c r="E49" s="25"/>
      <c r="F49" s="25"/>
      <c r="G49" s="25"/>
      <c r="H49" s="23"/>
    </row>
    <row r="50" spans="1:8" ht="15" customHeight="1" x14ac:dyDescent="0.25">
      <c r="A50" s="24"/>
      <c r="B50" s="24"/>
      <c r="C50" s="24"/>
      <c r="D50" s="24"/>
      <c r="E50" s="25"/>
      <c r="F50" s="25"/>
      <c r="G50" s="25"/>
      <c r="H50" s="26"/>
    </row>
    <row r="51" spans="1:8" ht="15" customHeight="1" x14ac:dyDescent="0.25">
      <c r="A51" s="101"/>
      <c r="B51" s="27"/>
      <c r="C51" s="27"/>
      <c r="D51" s="27"/>
      <c r="E51" s="28"/>
      <c r="F51" s="28"/>
      <c r="G51" s="28"/>
      <c r="H51" s="29"/>
    </row>
    <row r="52" spans="1:8" ht="15" customHeight="1" x14ac:dyDescent="0.25">
      <c r="A52" s="24"/>
      <c r="B52" s="27"/>
      <c r="C52" s="24"/>
      <c r="D52" s="24"/>
      <c r="E52" s="28"/>
      <c r="F52" s="28"/>
      <c r="G52" s="28"/>
      <c r="H52" s="25"/>
    </row>
    <row r="53" spans="1:8" ht="15" customHeight="1" x14ac:dyDescent="0.25">
      <c r="A53" s="31"/>
      <c r="B53" s="27"/>
      <c r="C53" s="24"/>
      <c r="D53" s="24"/>
      <c r="E53" s="28"/>
      <c r="F53" s="28"/>
      <c r="G53" s="28"/>
      <c r="H53" s="30"/>
    </row>
    <row r="54" spans="1:8" ht="15" customHeight="1" x14ac:dyDescent="0.25">
      <c r="A54" s="33"/>
      <c r="B54" s="31"/>
      <c r="C54" s="31"/>
      <c r="D54" s="31"/>
      <c r="E54" s="30"/>
      <c r="F54" s="30"/>
      <c r="G54" s="30"/>
      <c r="H54" s="32"/>
    </row>
    <row r="55" spans="1:8" ht="15" customHeight="1" x14ac:dyDescent="0.25">
      <c r="A55" s="34"/>
      <c r="B55" s="33"/>
      <c r="C55" s="33"/>
      <c r="D55" s="33"/>
      <c r="E55" s="32"/>
      <c r="F55" s="32"/>
      <c r="G55" s="32"/>
    </row>
    <row r="56" spans="1:8" ht="15" customHeight="1" x14ac:dyDescent="0.25">
      <c r="A56" s="34"/>
      <c r="B56" s="34"/>
      <c r="C56" s="36"/>
      <c r="D56" s="36"/>
      <c r="E56" s="35"/>
      <c r="F56" s="36"/>
      <c r="G56" s="36"/>
    </row>
    <row r="57" spans="1:8" ht="15" customHeight="1" x14ac:dyDescent="0.25">
      <c r="A57" s="34"/>
      <c r="B57" s="34"/>
      <c r="C57" s="36"/>
      <c r="D57" s="36"/>
      <c r="E57" s="35"/>
      <c r="F57" s="35"/>
      <c r="G57" s="35"/>
    </row>
    <row r="58" spans="1:8" ht="15" customHeight="1" x14ac:dyDescent="0.25">
      <c r="A58" s="37"/>
      <c r="B58" s="34"/>
      <c r="C58" s="36"/>
      <c r="D58" s="36"/>
      <c r="E58" s="35"/>
      <c r="F58" s="35"/>
      <c r="G58" s="35"/>
    </row>
    <row r="59" spans="1:8" ht="15" customHeight="1" x14ac:dyDescent="0.25">
      <c r="A59" s="37"/>
      <c r="B59" s="37"/>
      <c r="C59" s="38"/>
      <c r="D59" s="38"/>
      <c r="E59" s="36"/>
      <c r="F59" s="36"/>
      <c r="G59" s="36"/>
    </row>
    <row r="60" spans="1:8" ht="15" customHeight="1" x14ac:dyDescent="0.25">
      <c r="A60" s="37"/>
      <c r="B60" s="37"/>
      <c r="C60" s="38"/>
      <c r="D60" s="38"/>
      <c r="E60" s="38"/>
      <c r="F60" s="36"/>
      <c r="G60" s="36"/>
    </row>
    <row r="61" spans="1:8" ht="15" customHeight="1" x14ac:dyDescent="0.25">
      <c r="B61" s="37"/>
      <c r="C61" s="37"/>
      <c r="D61" s="37"/>
      <c r="E61" s="36"/>
      <c r="F61" s="36"/>
      <c r="G61" s="36"/>
    </row>
  </sheetData>
  <mergeCells count="4">
    <mergeCell ref="A2:H2"/>
    <mergeCell ref="A5:A10"/>
    <mergeCell ref="A11:A18"/>
    <mergeCell ref="A34:F34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C21DC-474B-44F3-BFE6-32C6B514A191}">
  <dimension ref="A1:AMJ24"/>
  <sheetViews>
    <sheetView tabSelected="1" workbookViewId="0">
      <selection activeCell="I15" sqref="I15"/>
    </sheetView>
  </sheetViews>
  <sheetFormatPr defaultColWidth="8.85546875" defaultRowHeight="15" x14ac:dyDescent="0.25"/>
  <cols>
    <col min="1" max="1" width="8.85546875" style="171"/>
    <col min="2" max="2" width="56" style="170" customWidth="1"/>
    <col min="3" max="6" width="12.7109375" style="171" customWidth="1"/>
    <col min="7" max="1024" width="8.85546875" style="170"/>
  </cols>
  <sheetData>
    <row r="1" spans="1:6" ht="19.5" customHeight="1" x14ac:dyDescent="0.25">
      <c r="A1" s="180" t="s">
        <v>307</v>
      </c>
      <c r="B1" s="181"/>
      <c r="C1" s="181"/>
      <c r="D1" s="181"/>
      <c r="E1" s="181"/>
      <c r="F1" s="182"/>
    </row>
    <row r="3" spans="1:6" x14ac:dyDescent="0.25">
      <c r="A3" s="172" t="s">
        <v>303</v>
      </c>
      <c r="B3" s="158" t="s">
        <v>304</v>
      </c>
      <c r="C3" s="159">
        <v>2021</v>
      </c>
      <c r="D3" s="159">
        <v>2022</v>
      </c>
      <c r="E3" s="159">
        <v>2023</v>
      </c>
      <c r="F3" s="160">
        <v>2024</v>
      </c>
    </row>
    <row r="4" spans="1:6" x14ac:dyDescent="0.25">
      <c r="A4" s="173" t="s">
        <v>305</v>
      </c>
      <c r="B4" s="161" t="s">
        <v>309</v>
      </c>
      <c r="C4" s="162">
        <f>'Projeção Dados Operacionais'!E5</f>
        <v>5951097.283999512</v>
      </c>
      <c r="D4" s="162">
        <f>'Projeção Dados Operacionais'!F5</f>
        <v>6052943.7534958236</v>
      </c>
      <c r="E4" s="162">
        <f>'Projeção Dados Operacionais'!G5</f>
        <v>6155918.1796403015</v>
      </c>
      <c r="F4" s="163">
        <f>'Projeção Dados Operacionais'!H5</f>
        <v>6255555.4990848945</v>
      </c>
    </row>
    <row r="5" spans="1:6" x14ac:dyDescent="0.25">
      <c r="A5" s="174"/>
      <c r="B5" s="161" t="s">
        <v>308</v>
      </c>
      <c r="C5" s="162">
        <v>5915238.9344691643</v>
      </c>
      <c r="D5" s="162">
        <v>6003647.8647541804</v>
      </c>
      <c r="E5" s="162">
        <v>6093868.5597152002</v>
      </c>
      <c r="F5" s="163">
        <v>6185946.861492713</v>
      </c>
    </row>
    <row r="6" spans="1:6" x14ac:dyDescent="0.25">
      <c r="A6" s="174"/>
      <c r="B6" s="164" t="s">
        <v>322</v>
      </c>
      <c r="C6" s="165">
        <f>C4/C5-1</f>
        <v>6.0620289269119887E-3</v>
      </c>
      <c r="D6" s="165">
        <f t="shared" ref="D6:F6" si="0">D4/D5-1</f>
        <v>8.2109893604929152E-3</v>
      </c>
      <c r="E6" s="165">
        <f t="shared" si="0"/>
        <v>1.0182303624875155E-2</v>
      </c>
      <c r="F6" s="166">
        <f t="shared" si="0"/>
        <v>1.125270539026002E-2</v>
      </c>
    </row>
    <row r="7" spans="1:6" x14ac:dyDescent="0.25">
      <c r="A7" s="174"/>
      <c r="B7" s="161" t="s">
        <v>310</v>
      </c>
      <c r="C7" s="162">
        <f>'Projeção Dados Operacionais'!E7</f>
        <v>2536940.1141700014</v>
      </c>
      <c r="D7" s="162">
        <f>'Projeção Dados Operacionais'!F7</f>
        <v>2600309.5490925256</v>
      </c>
      <c r="E7" s="162">
        <f>'Projeção Dados Operacionais'!G7</f>
        <v>2665393.591544068</v>
      </c>
      <c r="F7" s="163">
        <f>'Projeção Dados Operacionais'!H7</f>
        <v>2730075.7575525255</v>
      </c>
    </row>
    <row r="8" spans="1:6" x14ac:dyDescent="0.25">
      <c r="A8" s="174"/>
      <c r="B8" s="161" t="s">
        <v>316</v>
      </c>
      <c r="C8" s="162">
        <v>2533075.1468509631</v>
      </c>
      <c r="D8" s="162">
        <v>2596444.9122144314</v>
      </c>
      <c r="E8" s="162">
        <v>2661687.1602291474</v>
      </c>
      <c r="F8" s="163">
        <v>2728865.0360905062</v>
      </c>
    </row>
    <row r="9" spans="1:6" x14ac:dyDescent="0.25">
      <c r="A9" s="174"/>
      <c r="B9" s="164" t="s">
        <v>323</v>
      </c>
      <c r="C9" s="165">
        <f>C7/C8-1</f>
        <v>1.5258004974083583E-3</v>
      </c>
      <c r="D9" s="165">
        <f t="shared" ref="D9" si="1">D7/D8-1</f>
        <v>1.4884339967753402E-3</v>
      </c>
      <c r="E9" s="165">
        <f t="shared" ref="E9" si="2">E7/E8-1</f>
        <v>1.3925120015236825E-3</v>
      </c>
      <c r="F9" s="166">
        <f t="shared" ref="F9" si="3">F7/F8-1</f>
        <v>4.4367216626950423E-4</v>
      </c>
    </row>
    <row r="10" spans="1:6" x14ac:dyDescent="0.25">
      <c r="A10" s="174"/>
      <c r="B10" s="161" t="s">
        <v>311</v>
      </c>
      <c r="C10" s="162">
        <f>'Projeção Dados Operacionais'!E8</f>
        <v>393865.77506455343</v>
      </c>
      <c r="D10" s="162">
        <f>'Projeção Dados Operacionais'!F8</f>
        <v>399344.93752870674</v>
      </c>
      <c r="E10" s="162">
        <f>'Projeção Dados Operacionais'!G8</f>
        <v>405210.39647547097</v>
      </c>
      <c r="F10" s="163">
        <f>'Projeção Dados Operacionais'!H8</f>
        <v>411492.14884860587</v>
      </c>
    </row>
    <row r="11" spans="1:6" x14ac:dyDescent="0.25">
      <c r="A11" s="174"/>
      <c r="B11" s="161" t="s">
        <v>317</v>
      </c>
      <c r="C11" s="162">
        <v>393502.50139042607</v>
      </c>
      <c r="D11" s="162">
        <v>398611.50194586138</v>
      </c>
      <c r="E11" s="162">
        <v>404098.37727631768</v>
      </c>
      <c r="F11" s="163">
        <v>409991.55134017236</v>
      </c>
    </row>
    <row r="12" spans="1:6" x14ac:dyDescent="0.25">
      <c r="A12" s="174"/>
      <c r="B12" s="164" t="s">
        <v>324</v>
      </c>
      <c r="C12" s="165">
        <f>C10/C11-1</f>
        <v>9.2318008867486867E-4</v>
      </c>
      <c r="D12" s="165">
        <f t="shared" ref="D12" si="4">D10/D11-1</f>
        <v>1.8399759647300673E-3</v>
      </c>
      <c r="E12" s="165">
        <f t="shared" ref="E12" si="5">E10/E11-1</f>
        <v>2.7518526717391634E-3</v>
      </c>
      <c r="F12" s="166">
        <f t="shared" ref="F12" si="6">F10/F11-1</f>
        <v>3.6600693441812826E-3</v>
      </c>
    </row>
    <row r="13" spans="1:6" x14ac:dyDescent="0.25">
      <c r="A13" s="174"/>
      <c r="B13" s="161" t="s">
        <v>312</v>
      </c>
      <c r="C13" s="162">
        <f>'Projeção Dados Operacionais'!E9</f>
        <v>290727.36522793141</v>
      </c>
      <c r="D13" s="162">
        <f>'Projeção Dados Operacionais'!F9</f>
        <v>298150.51882860705</v>
      </c>
      <c r="E13" s="162">
        <f>'Projeção Dados Operacionais'!G9</f>
        <v>305730.85294791328</v>
      </c>
      <c r="F13" s="163">
        <f>'Projeção Dados Operacionais'!H9</f>
        <v>313560.46548367798</v>
      </c>
    </row>
    <row r="14" spans="1:6" x14ac:dyDescent="0.25">
      <c r="A14" s="174"/>
      <c r="B14" s="161" t="s">
        <v>318</v>
      </c>
      <c r="C14" s="162">
        <v>287954.12355008221</v>
      </c>
      <c r="D14" s="162">
        <v>294560.03406066977</v>
      </c>
      <c r="E14" s="162">
        <v>301376.42149735818</v>
      </c>
      <c r="F14" s="163">
        <v>308411.57274915272</v>
      </c>
    </row>
    <row r="15" spans="1:6" x14ac:dyDescent="0.25">
      <c r="A15" s="175"/>
      <c r="B15" s="164" t="s">
        <v>325</v>
      </c>
      <c r="C15" s="165">
        <f>C13/C14-1</f>
        <v>9.6308455098990109E-3</v>
      </c>
      <c r="D15" s="165">
        <f t="shared" ref="D15" si="7">D13/D14-1</f>
        <v>1.2189314071024748E-2</v>
      </c>
      <c r="E15" s="165">
        <f t="shared" ref="E15" si="8">E13/E14-1</f>
        <v>1.4448480836425581E-2</v>
      </c>
      <c r="F15" s="166">
        <f t="shared" ref="F15" si="9">F13/F14-1</f>
        <v>1.6694875255907293E-2</v>
      </c>
    </row>
    <row r="16" spans="1:6" x14ac:dyDescent="0.25">
      <c r="A16" s="173" t="s">
        <v>306</v>
      </c>
      <c r="B16" s="161" t="s">
        <v>313</v>
      </c>
      <c r="C16" s="162">
        <f>'Projeção Dados Operacionais'!E11</f>
        <v>4004073.0072910544</v>
      </c>
      <c r="D16" s="162">
        <f>'Projeção Dados Operacionais'!F11</f>
        <v>4242830.3539783238</v>
      </c>
      <c r="E16" s="162">
        <f>'Projeção Dados Operacionais'!G11</f>
        <v>4441347.1342100566</v>
      </c>
      <c r="F16" s="163">
        <f>'Projeção Dados Operacionais'!H11</f>
        <v>4588601.1404241845</v>
      </c>
    </row>
    <row r="17" spans="1:6" x14ac:dyDescent="0.25">
      <c r="A17" s="174"/>
      <c r="B17" s="161" t="s">
        <v>319</v>
      </c>
      <c r="C17" s="162">
        <v>4041322.8992549307</v>
      </c>
      <c r="D17" s="162">
        <v>4227136.6932684574</v>
      </c>
      <c r="E17" s="162">
        <v>4428323.7497320427</v>
      </c>
      <c r="F17" s="163">
        <v>4589897.3683157517</v>
      </c>
    </row>
    <row r="18" spans="1:6" x14ac:dyDescent="0.25">
      <c r="A18" s="174"/>
      <c r="B18" s="164" t="s">
        <v>326</v>
      </c>
      <c r="C18" s="165">
        <f>C16/C17-1</f>
        <v>-9.2172520960261961E-3</v>
      </c>
      <c r="D18" s="165">
        <f t="shared" ref="D18" si="10">D16/D17-1</f>
        <v>3.7125983493406789E-3</v>
      </c>
      <c r="E18" s="165">
        <f t="shared" ref="E18" si="11">E16/E17-1</f>
        <v>2.9409287157025066E-3</v>
      </c>
      <c r="F18" s="166">
        <f t="shared" ref="F18" si="12">F16/F17-1</f>
        <v>-2.8240890537445384E-4</v>
      </c>
    </row>
    <row r="19" spans="1:6" x14ac:dyDescent="0.25">
      <c r="A19" s="174"/>
      <c r="B19" s="161" t="s">
        <v>314</v>
      </c>
      <c r="C19" s="162">
        <f>'Projeção Dados Operacionais'!E13</f>
        <v>1521047.8030829169</v>
      </c>
      <c r="D19" s="162">
        <f>'Projeção Dados Operacionais'!F13</f>
        <v>1630320.3700612932</v>
      </c>
      <c r="E19" s="162">
        <f>'Projeção Dados Operacionais'!G13</f>
        <v>1735566.9527213096</v>
      </c>
      <c r="F19" s="163">
        <f>'Projeção Dados Operacionais'!H13</f>
        <v>1817115.6063251069</v>
      </c>
    </row>
    <row r="20" spans="1:6" x14ac:dyDescent="0.25">
      <c r="A20" s="174"/>
      <c r="B20" s="161" t="s">
        <v>320</v>
      </c>
      <c r="C20" s="162">
        <v>1504043.0173032365</v>
      </c>
      <c r="D20" s="162">
        <v>1588212.9486018275</v>
      </c>
      <c r="E20" s="162">
        <v>1650248.4336642448</v>
      </c>
      <c r="F20" s="163">
        <v>1715876.2029715362</v>
      </c>
    </row>
    <row r="21" spans="1:6" x14ac:dyDescent="0.25">
      <c r="A21" s="174"/>
      <c r="B21" s="164" t="s">
        <v>327</v>
      </c>
      <c r="C21" s="165">
        <f>C19/C20-1</f>
        <v>1.1306050148864877E-2</v>
      </c>
      <c r="D21" s="165">
        <f t="shared" ref="D21" si="13">D19/D20-1</f>
        <v>2.6512453192460539E-2</v>
      </c>
      <c r="E21" s="165">
        <f t="shared" ref="E21" si="14">E19/E20-1</f>
        <v>5.170040905151585E-2</v>
      </c>
      <c r="F21" s="166">
        <f t="shared" ref="F21" si="15">F19/F20-1</f>
        <v>5.9001577840082753E-2</v>
      </c>
    </row>
    <row r="22" spans="1:6" x14ac:dyDescent="0.25">
      <c r="A22" s="174"/>
      <c r="B22" s="161" t="s">
        <v>315</v>
      </c>
      <c r="C22" s="162">
        <f>'Projeção Dados Operacionais'!E16</f>
        <v>196716.81289196992</v>
      </c>
      <c r="D22" s="162">
        <f>'Projeção Dados Operacionais'!F16</f>
        <v>207995.13472724785</v>
      </c>
      <c r="E22" s="162">
        <f>'Projeção Dados Operacionais'!G16</f>
        <v>217784.75336280931</v>
      </c>
      <c r="F22" s="163">
        <f>'Projeção Dados Operacionais'!H16</f>
        <v>227618.97325644159</v>
      </c>
    </row>
    <row r="23" spans="1:6" x14ac:dyDescent="0.25">
      <c r="A23" s="174"/>
      <c r="B23" s="161" t="s">
        <v>321</v>
      </c>
      <c r="C23" s="162">
        <v>181607.70434552306</v>
      </c>
      <c r="D23" s="162">
        <v>188875.51211359529</v>
      </c>
      <c r="E23" s="162">
        <v>196859.71165331616</v>
      </c>
      <c r="F23" s="163">
        <v>205684.85367965087</v>
      </c>
    </row>
    <row r="24" spans="1:6" ht="15.75" thickBot="1" x14ac:dyDescent="0.3">
      <c r="A24" s="176"/>
      <c r="B24" s="167" t="s">
        <v>328</v>
      </c>
      <c r="C24" s="168">
        <f>C22/C23-1</f>
        <v>8.3196407337987166E-2</v>
      </c>
      <c r="D24" s="168">
        <f t="shared" ref="D24" si="16">D22/D23-1</f>
        <v>0.10122870032062936</v>
      </c>
      <c r="E24" s="168">
        <f t="shared" ref="E24" si="17">E22/E23-1</f>
        <v>0.10629418042805838</v>
      </c>
      <c r="F24" s="169">
        <f t="shared" ref="F24" si="18">F22/F23-1</f>
        <v>0.10663944954815485</v>
      </c>
    </row>
  </sheetData>
  <mergeCells count="3">
    <mergeCell ref="A1:F1"/>
    <mergeCell ref="A4:A15"/>
    <mergeCell ref="A16:A2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F47DB-0146-4512-B571-8B0CBD5F1916}">
  <sheetPr codeName="Planilha3"/>
  <dimension ref="A1:AA237"/>
  <sheetViews>
    <sheetView zoomScale="130" zoomScaleNormal="130" workbookViewId="0">
      <pane xSplit="2" ySplit="7" topLeftCell="C8" activePane="bottomRight" state="frozen"/>
      <selection pane="topRight" activeCell="C1" sqref="C1"/>
      <selection pane="bottomLeft" activeCell="A4" sqref="A4"/>
      <selection pane="bottomRight" sqref="A1:J1"/>
    </sheetView>
  </sheetViews>
  <sheetFormatPr defaultColWidth="9.140625" defaultRowHeight="12" x14ac:dyDescent="0.2"/>
  <cols>
    <col min="1" max="1" width="4" style="49" bestFit="1" customWidth="1"/>
    <col min="2" max="2" width="25.85546875" style="49" bestFit="1" customWidth="1"/>
    <col min="3" max="10" width="10.7109375" style="49" customWidth="1"/>
    <col min="11" max="11" width="13" style="48" customWidth="1"/>
    <col min="12" max="19" width="10.7109375" style="48" customWidth="1"/>
    <col min="20" max="20" width="43.140625" style="59" customWidth="1"/>
    <col min="21" max="16384" width="9.140625" style="48"/>
  </cols>
  <sheetData>
    <row r="1" spans="1:27" s="39" customFormat="1" ht="18" x14ac:dyDescent="0.2">
      <c r="A1" s="177" t="s">
        <v>330</v>
      </c>
      <c r="B1" s="177"/>
      <c r="C1" s="177"/>
      <c r="D1" s="177"/>
      <c r="E1" s="177"/>
      <c r="F1" s="177"/>
      <c r="G1" s="177"/>
      <c r="H1" s="177"/>
      <c r="I1" s="177"/>
      <c r="J1" s="177"/>
      <c r="K1" s="49"/>
      <c r="L1" s="134" t="s">
        <v>293</v>
      </c>
      <c r="M1" s="55"/>
      <c r="N1" s="132" t="s">
        <v>298</v>
      </c>
      <c r="O1" s="48"/>
      <c r="P1" s="49"/>
      <c r="Q1" s="49"/>
      <c r="R1" s="130"/>
      <c r="S1" s="48"/>
      <c r="T1" s="48"/>
      <c r="U1" s="48"/>
      <c r="V1" s="48"/>
      <c r="W1" s="48"/>
      <c r="X1" s="48"/>
      <c r="Y1" s="48"/>
      <c r="Z1" s="48"/>
      <c r="AA1" s="59"/>
    </row>
    <row r="2" spans="1:27" s="39" customFormat="1" x14ac:dyDescent="0.2">
      <c r="A2" s="49"/>
      <c r="B2" s="50"/>
      <c r="C2" s="49"/>
      <c r="D2" s="49"/>
      <c r="E2" s="49"/>
      <c r="F2" s="49"/>
      <c r="G2" s="49"/>
      <c r="H2" s="49"/>
      <c r="I2" s="49"/>
      <c r="J2" s="49"/>
      <c r="K2" s="49"/>
      <c r="L2" s="48"/>
      <c r="M2" s="133"/>
      <c r="N2" s="132" t="s">
        <v>299</v>
      </c>
      <c r="O2" s="48"/>
      <c r="P2" s="49"/>
      <c r="Q2" s="49"/>
      <c r="R2" s="130"/>
      <c r="S2" s="48"/>
      <c r="T2" s="48"/>
      <c r="U2" s="48"/>
      <c r="V2" s="48"/>
      <c r="W2" s="48"/>
      <c r="X2" s="48"/>
      <c r="Y2" s="48"/>
      <c r="Z2" s="48"/>
      <c r="AA2" s="59"/>
    </row>
    <row r="5" spans="1:27" x14ac:dyDescent="0.2">
      <c r="A5" s="147" t="s">
        <v>259</v>
      </c>
      <c r="B5" s="148"/>
      <c r="C5" s="148"/>
      <c r="D5" s="148"/>
      <c r="E5" s="148"/>
      <c r="F5" s="148"/>
      <c r="G5" s="148"/>
      <c r="H5" s="148"/>
      <c r="I5" s="148"/>
      <c r="J5" s="148"/>
      <c r="L5" s="147" t="s">
        <v>277</v>
      </c>
      <c r="M5" s="148"/>
      <c r="N5" s="148"/>
      <c r="O5" s="148"/>
      <c r="P5" s="148"/>
      <c r="Q5" s="148"/>
      <c r="R5" s="148"/>
      <c r="S5" s="149"/>
      <c r="T5" s="144" t="s">
        <v>282</v>
      </c>
    </row>
    <row r="6" spans="1:27" x14ac:dyDescent="0.2">
      <c r="A6" s="142" t="s">
        <v>66</v>
      </c>
      <c r="B6" s="142" t="s">
        <v>67</v>
      </c>
      <c r="C6" s="147" t="s">
        <v>6</v>
      </c>
      <c r="D6" s="148"/>
      <c r="E6" s="148"/>
      <c r="F6" s="148"/>
      <c r="G6" s="147" t="s">
        <v>257</v>
      </c>
      <c r="H6" s="148"/>
      <c r="I6" s="148"/>
      <c r="J6" s="148"/>
      <c r="L6" s="147" t="s">
        <v>6</v>
      </c>
      <c r="M6" s="148"/>
      <c r="N6" s="148"/>
      <c r="O6" s="51"/>
      <c r="P6" s="147" t="s">
        <v>257</v>
      </c>
      <c r="Q6" s="148"/>
      <c r="R6" s="148"/>
      <c r="S6" s="149"/>
      <c r="T6" s="145"/>
    </row>
    <row r="7" spans="1:27" x14ac:dyDescent="0.2">
      <c r="A7" s="143"/>
      <c r="B7" s="143"/>
      <c r="C7" s="40">
        <v>2017</v>
      </c>
      <c r="D7" s="40">
        <v>2018</v>
      </c>
      <c r="E7" s="40">
        <v>2019</v>
      </c>
      <c r="F7" s="40">
        <v>2020</v>
      </c>
      <c r="G7" s="40">
        <v>2017</v>
      </c>
      <c r="H7" s="40">
        <v>2018</v>
      </c>
      <c r="I7" s="40">
        <v>2019</v>
      </c>
      <c r="J7" s="52">
        <v>2020</v>
      </c>
      <c r="L7" s="40" t="s">
        <v>274</v>
      </c>
      <c r="M7" s="40" t="s">
        <v>275</v>
      </c>
      <c r="N7" s="40" t="s">
        <v>276</v>
      </c>
      <c r="O7" s="40" t="s">
        <v>273</v>
      </c>
      <c r="P7" s="40" t="s">
        <v>274</v>
      </c>
      <c r="Q7" s="40" t="s">
        <v>275</v>
      </c>
      <c r="R7" s="40" t="s">
        <v>276</v>
      </c>
      <c r="S7" s="40" t="s">
        <v>273</v>
      </c>
      <c r="T7" s="146"/>
    </row>
    <row r="8" spans="1:27" x14ac:dyDescent="0.2">
      <c r="A8" s="41">
        <v>1</v>
      </c>
      <c r="B8" s="41" t="s">
        <v>68</v>
      </c>
      <c r="C8" s="43">
        <v>2955</v>
      </c>
      <c r="D8" s="43">
        <v>2992</v>
      </c>
      <c r="E8" s="43">
        <v>3032</v>
      </c>
      <c r="F8" s="43">
        <v>3121</v>
      </c>
      <c r="G8" s="43">
        <v>1097</v>
      </c>
      <c r="H8" s="43">
        <v>1121</v>
      </c>
      <c r="I8" s="43">
        <v>1179</v>
      </c>
      <c r="J8" s="43">
        <v>1192</v>
      </c>
      <c r="K8" s="62"/>
      <c r="L8" s="45">
        <f>(D8-C8)/C8</f>
        <v>1.2521150592216581E-2</v>
      </c>
      <c r="M8" s="45">
        <f>(E8-D8)/D8</f>
        <v>1.3368983957219251E-2</v>
      </c>
      <c r="N8" s="45">
        <f>(F8-E8)/E8</f>
        <v>2.9353562005277046E-2</v>
      </c>
      <c r="O8" s="45">
        <f>AVERAGE(L8:N8)</f>
        <v>1.8414565518237627E-2</v>
      </c>
      <c r="P8" s="45">
        <f>(H8-G8)/G8</f>
        <v>2.187784867821331E-2</v>
      </c>
      <c r="Q8" s="45">
        <f>(I8-H8)/H8</f>
        <v>5.1739518287243533E-2</v>
      </c>
      <c r="R8" s="45">
        <f>(J8-I8)/I8</f>
        <v>1.102629346904156E-2</v>
      </c>
      <c r="S8" s="45">
        <f>AVERAGE(P8:R8)</f>
        <v>2.8214553478166135E-2</v>
      </c>
      <c r="T8" s="58"/>
    </row>
    <row r="9" spans="1:27" x14ac:dyDescent="0.2">
      <c r="A9" s="41">
        <v>2</v>
      </c>
      <c r="B9" s="41" t="s">
        <v>69</v>
      </c>
      <c r="C9" s="43">
        <v>6603</v>
      </c>
      <c r="D9" s="43">
        <v>6724</v>
      </c>
      <c r="E9" s="43">
        <v>6853</v>
      </c>
      <c r="F9" s="43">
        <v>6993</v>
      </c>
      <c r="G9" s="43">
        <v>2500</v>
      </c>
      <c r="H9" s="43">
        <v>3157</v>
      </c>
      <c r="I9" s="43">
        <v>3166</v>
      </c>
      <c r="J9" s="43">
        <v>3194</v>
      </c>
      <c r="K9" s="62"/>
      <c r="L9" s="45">
        <f>(D9-C9)/C9</f>
        <v>1.8325003786157808E-2</v>
      </c>
      <c r="M9" s="45">
        <f>(E9-D9)/D9</f>
        <v>1.9185008923259965E-2</v>
      </c>
      <c r="N9" s="45">
        <f>(F9-E9)/E9</f>
        <v>2.0429009193054137E-2</v>
      </c>
      <c r="O9" s="45">
        <f t="shared" ref="O9:O72" si="0">AVERAGE(L9:N9)</f>
        <v>1.931300730082397E-2</v>
      </c>
      <c r="P9" s="45">
        <f>(H9-G9)/G9</f>
        <v>0.26279999999999998</v>
      </c>
      <c r="Q9" s="45">
        <f>(I9-H9)/H9</f>
        <v>2.8508077288565093E-3</v>
      </c>
      <c r="R9" s="45">
        <f>(J9-I9)/I9</f>
        <v>8.843967150979154E-3</v>
      </c>
      <c r="S9" s="45">
        <f t="shared" ref="S9:S71" si="1">AVERAGE(P9:R9)</f>
        <v>9.1498258293278553E-2</v>
      </c>
      <c r="T9" s="58"/>
    </row>
    <row r="10" spans="1:27" x14ac:dyDescent="0.2">
      <c r="A10" s="41">
        <v>3</v>
      </c>
      <c r="B10" s="41" t="s">
        <v>70</v>
      </c>
      <c r="C10" s="43">
        <v>1011</v>
      </c>
      <c r="D10" s="43">
        <v>1021</v>
      </c>
      <c r="E10" s="43">
        <v>1031</v>
      </c>
      <c r="F10" s="43">
        <v>1041</v>
      </c>
      <c r="G10" s="43">
        <v>1</v>
      </c>
      <c r="H10" s="43">
        <v>0</v>
      </c>
      <c r="I10" s="43">
        <v>0</v>
      </c>
      <c r="J10" s="43">
        <v>0</v>
      </c>
      <c r="K10" s="62"/>
      <c r="L10" s="45">
        <f>(D10-C10)/C10</f>
        <v>9.8911968348170121E-3</v>
      </c>
      <c r="M10" s="45">
        <f>(E10-D10)/D10</f>
        <v>9.7943192948090115E-3</v>
      </c>
      <c r="N10" s="45">
        <f>(F10-E10)/E10</f>
        <v>9.6993210475266739E-3</v>
      </c>
      <c r="O10" s="45">
        <f t="shared" si="0"/>
        <v>9.794945725717567E-3</v>
      </c>
      <c r="P10" s="45" t="s">
        <v>22</v>
      </c>
      <c r="Q10" s="45" t="s">
        <v>22</v>
      </c>
      <c r="R10" s="45" t="s">
        <v>22</v>
      </c>
      <c r="S10" s="45" t="s">
        <v>22</v>
      </c>
      <c r="T10" s="58"/>
    </row>
    <row r="11" spans="1:27" x14ac:dyDescent="0.2">
      <c r="A11" s="41">
        <v>4</v>
      </c>
      <c r="B11" s="41" t="s">
        <v>71</v>
      </c>
      <c r="C11" s="43">
        <v>1398</v>
      </c>
      <c r="D11" s="43">
        <v>1428</v>
      </c>
      <c r="E11" s="43">
        <v>1452</v>
      </c>
      <c r="F11" s="43">
        <v>1478</v>
      </c>
      <c r="G11" s="43">
        <v>0</v>
      </c>
      <c r="H11" s="43">
        <v>0</v>
      </c>
      <c r="I11" s="43">
        <v>0</v>
      </c>
      <c r="J11" s="43">
        <v>0</v>
      </c>
      <c r="K11" s="62"/>
      <c r="L11" s="45">
        <f>(D11-C11)/C11</f>
        <v>2.1459227467811159E-2</v>
      </c>
      <c r="M11" s="45">
        <f>(E11-D11)/D11</f>
        <v>1.680672268907563E-2</v>
      </c>
      <c r="N11" s="45">
        <f>(F11-E11)/E11</f>
        <v>1.790633608815427E-2</v>
      </c>
      <c r="O11" s="45">
        <f t="shared" si="0"/>
        <v>1.8724095415013686E-2</v>
      </c>
      <c r="P11" s="45" t="s">
        <v>22</v>
      </c>
      <c r="Q11" s="45" t="s">
        <v>22</v>
      </c>
      <c r="R11" s="45" t="s">
        <v>22</v>
      </c>
      <c r="S11" s="45" t="s">
        <v>22</v>
      </c>
      <c r="T11" s="58"/>
    </row>
    <row r="12" spans="1:27" x14ac:dyDescent="0.2">
      <c r="A12" s="41">
        <v>5</v>
      </c>
      <c r="B12" s="41" t="s">
        <v>72</v>
      </c>
      <c r="C12" s="43">
        <v>742</v>
      </c>
      <c r="D12" s="43">
        <v>759</v>
      </c>
      <c r="E12" s="43">
        <v>767</v>
      </c>
      <c r="F12" s="43">
        <v>780</v>
      </c>
      <c r="G12" s="43">
        <v>0</v>
      </c>
      <c r="H12" s="43">
        <v>0</v>
      </c>
      <c r="I12" s="43">
        <v>0</v>
      </c>
      <c r="J12" s="43">
        <v>0</v>
      </c>
      <c r="K12" s="62"/>
      <c r="L12" s="45">
        <f>(D12-C12)/C12</f>
        <v>2.2911051212938006E-2</v>
      </c>
      <c r="M12" s="45">
        <f>(E12-D12)/D12</f>
        <v>1.0540184453227932E-2</v>
      </c>
      <c r="N12" s="45">
        <f>(F12-E12)/E12</f>
        <v>1.6949152542372881E-2</v>
      </c>
      <c r="O12" s="45">
        <f t="shared" si="0"/>
        <v>1.6800129402846271E-2</v>
      </c>
      <c r="P12" s="45" t="s">
        <v>22</v>
      </c>
      <c r="Q12" s="45" t="s">
        <v>22</v>
      </c>
      <c r="R12" s="45" t="s">
        <v>22</v>
      </c>
      <c r="S12" s="45" t="s">
        <v>22</v>
      </c>
      <c r="T12" s="58"/>
    </row>
    <row r="13" spans="1:27" ht="24" x14ac:dyDescent="0.2">
      <c r="A13" s="41">
        <v>6</v>
      </c>
      <c r="B13" s="41" t="s">
        <v>28</v>
      </c>
      <c r="C13" s="43">
        <v>64643</v>
      </c>
      <c r="D13" s="43">
        <v>67684</v>
      </c>
      <c r="E13" s="43">
        <v>70305</v>
      </c>
      <c r="F13" s="43">
        <v>73389</v>
      </c>
      <c r="G13" s="43">
        <v>1616</v>
      </c>
      <c r="H13" s="43">
        <v>14169</v>
      </c>
      <c r="I13" s="43">
        <v>22380</v>
      </c>
      <c r="J13" s="43">
        <v>25151</v>
      </c>
      <c r="K13" s="62"/>
      <c r="L13" s="45">
        <f>(D13-C13)/C13</f>
        <v>4.7042989960243184E-2</v>
      </c>
      <c r="M13" s="45">
        <f>(E13-D13)/D13</f>
        <v>3.8724070681401809E-2</v>
      </c>
      <c r="N13" s="45">
        <f>(F13-E13)/E13</f>
        <v>4.3866012374653297E-2</v>
      </c>
      <c r="O13" s="45">
        <f t="shared" si="0"/>
        <v>4.3211024338766092E-2</v>
      </c>
      <c r="P13" s="55">
        <f>(H13-G13)/G13</f>
        <v>7.7679455445544559</v>
      </c>
      <c r="Q13" s="55">
        <f>(I13-H13)/H13</f>
        <v>0.57950455219140373</v>
      </c>
      <c r="R13" s="45">
        <f>(J13-I13)/I13</f>
        <v>0.12381590705987489</v>
      </c>
      <c r="S13" s="131">
        <f>R13</f>
        <v>0.12381590705987489</v>
      </c>
      <c r="T13" s="58" t="s">
        <v>283</v>
      </c>
    </row>
    <row r="14" spans="1:27" x14ac:dyDescent="0.2">
      <c r="A14" s="41">
        <v>7</v>
      </c>
      <c r="B14" s="41" t="s">
        <v>73</v>
      </c>
      <c r="C14" s="43">
        <v>8379</v>
      </c>
      <c r="D14" s="43">
        <v>8591</v>
      </c>
      <c r="E14" s="43">
        <v>8788</v>
      </c>
      <c r="F14" s="43">
        <v>9004</v>
      </c>
      <c r="G14" s="43">
        <v>1</v>
      </c>
      <c r="H14" s="43">
        <v>1</v>
      </c>
      <c r="I14" s="43">
        <v>0</v>
      </c>
      <c r="J14" s="43">
        <v>0</v>
      </c>
      <c r="K14" s="62"/>
      <c r="L14" s="45">
        <f>(D14-C14)/C14</f>
        <v>2.5301348609619287E-2</v>
      </c>
      <c r="M14" s="45">
        <f>(E14-D14)/D14</f>
        <v>2.2930974275404494E-2</v>
      </c>
      <c r="N14" s="45">
        <f>(F14-E14)/E14</f>
        <v>2.4578971324533454E-2</v>
      </c>
      <c r="O14" s="45">
        <f t="shared" si="0"/>
        <v>2.4270431403185744E-2</v>
      </c>
      <c r="P14" s="45" t="s">
        <v>22</v>
      </c>
      <c r="Q14" s="45" t="s">
        <v>22</v>
      </c>
      <c r="R14" s="45" t="s">
        <v>22</v>
      </c>
      <c r="S14" s="45" t="s">
        <v>22</v>
      </c>
      <c r="T14" s="58"/>
    </row>
    <row r="15" spans="1:27" x14ac:dyDescent="0.2">
      <c r="A15" s="41">
        <v>8</v>
      </c>
      <c r="B15" s="41" t="s">
        <v>74</v>
      </c>
      <c r="C15" s="43">
        <v>903</v>
      </c>
      <c r="D15" s="43">
        <v>911</v>
      </c>
      <c r="E15" s="43">
        <v>915</v>
      </c>
      <c r="F15" s="43">
        <v>926</v>
      </c>
      <c r="G15" s="43">
        <v>0</v>
      </c>
      <c r="H15" s="43">
        <v>0</v>
      </c>
      <c r="I15" s="43">
        <v>0</v>
      </c>
      <c r="J15" s="43">
        <v>0</v>
      </c>
      <c r="K15" s="62"/>
      <c r="L15" s="45">
        <f>(D15-C15)/C15</f>
        <v>8.8593576965669985E-3</v>
      </c>
      <c r="M15" s="45">
        <f>(E15-D15)/D15</f>
        <v>4.3907793633369925E-3</v>
      </c>
      <c r="N15" s="45">
        <f>(F15-E15)/E15</f>
        <v>1.2021857923497269E-2</v>
      </c>
      <c r="O15" s="45">
        <f t="shared" si="0"/>
        <v>8.423998327800419E-3</v>
      </c>
      <c r="P15" s="45" t="s">
        <v>22</v>
      </c>
      <c r="Q15" s="45" t="s">
        <v>22</v>
      </c>
      <c r="R15" s="45" t="s">
        <v>22</v>
      </c>
      <c r="S15" s="45" t="s">
        <v>22</v>
      </c>
      <c r="T15" s="58"/>
    </row>
    <row r="16" spans="1:27" x14ac:dyDescent="0.2">
      <c r="A16" s="41">
        <v>9</v>
      </c>
      <c r="B16" s="41" t="s">
        <v>75</v>
      </c>
      <c r="C16" s="43">
        <v>2062</v>
      </c>
      <c r="D16" s="43">
        <v>2083</v>
      </c>
      <c r="E16" s="43">
        <v>2144</v>
      </c>
      <c r="F16" s="43">
        <v>2212</v>
      </c>
      <c r="G16" s="43">
        <v>0</v>
      </c>
      <c r="H16" s="43">
        <v>0</v>
      </c>
      <c r="I16" s="43">
        <v>0</v>
      </c>
      <c r="J16" s="43">
        <v>0</v>
      </c>
      <c r="K16" s="62"/>
      <c r="L16" s="45">
        <f>(D16-C16)/C16</f>
        <v>1.0184287099903006E-2</v>
      </c>
      <c r="M16" s="45">
        <f>(E16-D16)/D16</f>
        <v>2.9284685549687949E-2</v>
      </c>
      <c r="N16" s="45">
        <f>(F16-E16)/E16</f>
        <v>3.1716417910447763E-2</v>
      </c>
      <c r="O16" s="45">
        <f t="shared" si="0"/>
        <v>2.3728463520012909E-2</v>
      </c>
      <c r="P16" s="45" t="s">
        <v>22</v>
      </c>
      <c r="Q16" s="45" t="s">
        <v>22</v>
      </c>
      <c r="R16" s="45" t="s">
        <v>22</v>
      </c>
      <c r="S16" s="45" t="s">
        <v>22</v>
      </c>
      <c r="T16" s="58"/>
    </row>
    <row r="17" spans="1:20" x14ac:dyDescent="0.2">
      <c r="A17" s="41">
        <v>10</v>
      </c>
      <c r="B17" s="41" t="s">
        <v>76</v>
      </c>
      <c r="C17" s="43">
        <v>3017</v>
      </c>
      <c r="D17" s="43">
        <v>3140</v>
      </c>
      <c r="E17" s="43">
        <v>3292</v>
      </c>
      <c r="F17" s="43">
        <v>3406</v>
      </c>
      <c r="G17" s="43">
        <v>0</v>
      </c>
      <c r="H17" s="43">
        <v>0</v>
      </c>
      <c r="I17" s="43">
        <v>0</v>
      </c>
      <c r="J17" s="43">
        <v>0</v>
      </c>
      <c r="K17" s="62"/>
      <c r="L17" s="45">
        <f>(D17-C17)/C17</f>
        <v>4.0768975803778591E-2</v>
      </c>
      <c r="M17" s="45">
        <f>(E17-D17)/D17</f>
        <v>4.8407643312101914E-2</v>
      </c>
      <c r="N17" s="45">
        <f>(F17-E17)/E17</f>
        <v>3.4629404617253952E-2</v>
      </c>
      <c r="O17" s="45">
        <f t="shared" si="0"/>
        <v>4.1268674577711488E-2</v>
      </c>
      <c r="P17" s="45" t="s">
        <v>22</v>
      </c>
      <c r="Q17" s="45" t="s">
        <v>22</v>
      </c>
      <c r="R17" s="45" t="s">
        <v>22</v>
      </c>
      <c r="S17" s="45" t="s">
        <v>22</v>
      </c>
      <c r="T17" s="58"/>
    </row>
    <row r="18" spans="1:20" ht="24" x14ac:dyDescent="0.2">
      <c r="A18" s="41">
        <v>11</v>
      </c>
      <c r="B18" s="41" t="s">
        <v>77</v>
      </c>
      <c r="C18" s="43">
        <v>3192</v>
      </c>
      <c r="D18" s="43">
        <v>3255</v>
      </c>
      <c r="E18" s="43">
        <v>3309</v>
      </c>
      <c r="F18" s="43">
        <v>3374</v>
      </c>
      <c r="G18" s="43">
        <v>84</v>
      </c>
      <c r="H18" s="43">
        <v>87</v>
      </c>
      <c r="I18" s="43">
        <v>1403</v>
      </c>
      <c r="J18" s="43">
        <v>1700</v>
      </c>
      <c r="K18" s="62"/>
      <c r="L18" s="45">
        <f>(D18-C18)/C18</f>
        <v>1.9736842105263157E-2</v>
      </c>
      <c r="M18" s="45">
        <f>(E18-D18)/D18</f>
        <v>1.6589861751152075E-2</v>
      </c>
      <c r="N18" s="45">
        <f>(F18-E18)/E18</f>
        <v>1.9643396796615292E-2</v>
      </c>
      <c r="O18" s="45">
        <f t="shared" si="0"/>
        <v>1.8656700217676844E-2</v>
      </c>
      <c r="P18" s="55">
        <f>(H18-G18)/G18</f>
        <v>3.5714285714285712E-2</v>
      </c>
      <c r="Q18" s="55">
        <f>(I18-H18)/H18</f>
        <v>15.126436781609195</v>
      </c>
      <c r="R18" s="45">
        <f>(J18-I18)/I18</f>
        <v>0.21168923734853884</v>
      </c>
      <c r="S18" s="131">
        <f>R18</f>
        <v>0.21168923734853884</v>
      </c>
      <c r="T18" s="58" t="s">
        <v>283</v>
      </c>
    </row>
    <row r="19" spans="1:20" x14ac:dyDescent="0.2">
      <c r="A19" s="41">
        <v>12</v>
      </c>
      <c r="B19" s="41" t="s">
        <v>78</v>
      </c>
      <c r="C19" s="43">
        <v>623</v>
      </c>
      <c r="D19" s="43">
        <v>631</v>
      </c>
      <c r="E19" s="43">
        <v>647</v>
      </c>
      <c r="F19" s="43">
        <v>657</v>
      </c>
      <c r="G19" s="43">
        <v>0</v>
      </c>
      <c r="H19" s="43">
        <v>1</v>
      </c>
      <c r="I19" s="43">
        <v>0</v>
      </c>
      <c r="J19" s="43">
        <v>0</v>
      </c>
      <c r="K19" s="62"/>
      <c r="L19" s="45">
        <f>(D19-C19)/C19</f>
        <v>1.2841091492776886E-2</v>
      </c>
      <c r="M19" s="45">
        <f>(E19-D19)/D19</f>
        <v>2.5356576862123614E-2</v>
      </c>
      <c r="N19" s="45">
        <f>(F19-E19)/E19</f>
        <v>1.5455950540958269E-2</v>
      </c>
      <c r="O19" s="45">
        <f t="shared" si="0"/>
        <v>1.7884539631952922E-2</v>
      </c>
      <c r="P19" s="45" t="s">
        <v>22</v>
      </c>
      <c r="Q19" s="45" t="s">
        <v>22</v>
      </c>
      <c r="R19" s="45" t="s">
        <v>22</v>
      </c>
      <c r="S19" s="45" t="s">
        <v>22</v>
      </c>
      <c r="T19" s="58"/>
    </row>
    <row r="20" spans="1:20" x14ac:dyDescent="0.2">
      <c r="A20" s="41">
        <v>13</v>
      </c>
      <c r="B20" s="41" t="s">
        <v>79</v>
      </c>
      <c r="C20" s="43">
        <v>2316</v>
      </c>
      <c r="D20" s="43">
        <v>2386</v>
      </c>
      <c r="E20" s="43">
        <v>2431</v>
      </c>
      <c r="F20" s="43">
        <v>2457</v>
      </c>
      <c r="G20" s="43">
        <v>0</v>
      </c>
      <c r="H20" s="43">
        <v>0</v>
      </c>
      <c r="I20" s="43">
        <v>0</v>
      </c>
      <c r="J20" s="43">
        <v>0</v>
      </c>
      <c r="K20" s="62"/>
      <c r="L20" s="45">
        <f>(D20-C20)/C20</f>
        <v>3.0224525043177894E-2</v>
      </c>
      <c r="M20" s="45">
        <f>(E20-D20)/D20</f>
        <v>1.8860016764459347E-2</v>
      </c>
      <c r="N20" s="45">
        <f>(F20-E20)/E20</f>
        <v>1.06951871657754E-2</v>
      </c>
      <c r="O20" s="45">
        <f t="shared" si="0"/>
        <v>1.9926576324470882E-2</v>
      </c>
      <c r="P20" s="45" t="s">
        <v>22</v>
      </c>
      <c r="Q20" s="45" t="s">
        <v>22</v>
      </c>
      <c r="R20" s="45" t="s">
        <v>22</v>
      </c>
      <c r="S20" s="45" t="s">
        <v>22</v>
      </c>
      <c r="T20" s="58"/>
    </row>
    <row r="21" spans="1:20" x14ac:dyDescent="0.2">
      <c r="A21" s="41">
        <v>14</v>
      </c>
      <c r="B21" s="41" t="s">
        <v>80</v>
      </c>
      <c r="C21" s="43">
        <v>1362</v>
      </c>
      <c r="D21" s="43">
        <v>1372</v>
      </c>
      <c r="E21" s="43">
        <v>1395</v>
      </c>
      <c r="F21" s="43">
        <v>1420</v>
      </c>
      <c r="G21" s="43">
        <v>0</v>
      </c>
      <c r="H21" s="43">
        <v>0</v>
      </c>
      <c r="I21" s="43">
        <v>0</v>
      </c>
      <c r="J21" s="43">
        <v>0</v>
      </c>
      <c r="K21" s="62"/>
      <c r="L21" s="45">
        <f>(D21-C21)/C21</f>
        <v>7.3421439060205578E-3</v>
      </c>
      <c r="M21" s="45">
        <f>(E21-D21)/D21</f>
        <v>1.6763848396501458E-2</v>
      </c>
      <c r="N21" s="45">
        <f>(F21-E21)/E21</f>
        <v>1.7921146953405017E-2</v>
      </c>
      <c r="O21" s="45">
        <f t="shared" si="0"/>
        <v>1.4009046418642345E-2</v>
      </c>
      <c r="P21" s="45" t="s">
        <v>22</v>
      </c>
      <c r="Q21" s="45" t="s">
        <v>22</v>
      </c>
      <c r="R21" s="45" t="s">
        <v>22</v>
      </c>
      <c r="S21" s="45" t="s">
        <v>22</v>
      </c>
      <c r="T21" s="58"/>
    </row>
    <row r="22" spans="1:20" x14ac:dyDescent="0.2">
      <c r="A22" s="41">
        <v>15</v>
      </c>
      <c r="B22" s="41" t="s">
        <v>29</v>
      </c>
      <c r="C22" s="43">
        <v>132529</v>
      </c>
      <c r="D22" s="43">
        <v>135891</v>
      </c>
      <c r="E22" s="43">
        <v>142233</v>
      </c>
      <c r="F22" s="43">
        <v>146167</v>
      </c>
      <c r="G22" s="43">
        <v>74263</v>
      </c>
      <c r="H22" s="43">
        <v>78784</v>
      </c>
      <c r="I22" s="43">
        <v>87866</v>
      </c>
      <c r="J22" s="43">
        <v>96601</v>
      </c>
      <c r="K22" s="62"/>
      <c r="L22" s="45">
        <f>(D22-C22)/C22</f>
        <v>2.5368032657003374E-2</v>
      </c>
      <c r="M22" s="45">
        <f>(E22-D22)/D22</f>
        <v>4.6669757379075874E-2</v>
      </c>
      <c r="N22" s="45">
        <f>(F22-E22)/E22</f>
        <v>2.7658841478419214E-2</v>
      </c>
      <c r="O22" s="45">
        <f t="shared" si="0"/>
        <v>3.323221050483282E-2</v>
      </c>
      <c r="P22" s="45">
        <f>(H22-G22)/G22</f>
        <v>6.0878230074195766E-2</v>
      </c>
      <c r="Q22" s="45">
        <f>(I22-H22)/H22</f>
        <v>0.1152772136474411</v>
      </c>
      <c r="R22" s="45">
        <f>(J22-I22)/I22</f>
        <v>9.9412742130061682E-2</v>
      </c>
      <c r="S22" s="45">
        <f t="shared" si="1"/>
        <v>9.1856061950566184E-2</v>
      </c>
      <c r="T22" s="58"/>
    </row>
    <row r="23" spans="1:20" x14ac:dyDescent="0.2">
      <c r="A23" s="41">
        <v>16</v>
      </c>
      <c r="B23" s="41" t="s">
        <v>81</v>
      </c>
      <c r="C23" s="43">
        <v>555</v>
      </c>
      <c r="D23" s="43">
        <v>561</v>
      </c>
      <c r="E23" s="43">
        <v>563</v>
      </c>
      <c r="F23" s="43">
        <v>571</v>
      </c>
      <c r="G23" s="43">
        <v>0</v>
      </c>
      <c r="H23" s="43">
        <v>0</v>
      </c>
      <c r="I23" s="43">
        <v>0</v>
      </c>
      <c r="J23" s="43">
        <v>0</v>
      </c>
      <c r="K23" s="62"/>
      <c r="L23" s="45">
        <f>(D23-C23)/C23</f>
        <v>1.0810810810810811E-2</v>
      </c>
      <c r="M23" s="45">
        <f>(E23-D23)/D23</f>
        <v>3.5650623885918001E-3</v>
      </c>
      <c r="N23" s="45">
        <f>(F23-E23)/E23</f>
        <v>1.4209591474245116E-2</v>
      </c>
      <c r="O23" s="45">
        <f t="shared" si="0"/>
        <v>9.5284882245492419E-3</v>
      </c>
      <c r="P23" s="45" t="s">
        <v>22</v>
      </c>
      <c r="Q23" s="45" t="s">
        <v>22</v>
      </c>
      <c r="R23" s="45" t="s">
        <v>22</v>
      </c>
      <c r="S23" s="45" t="s">
        <v>22</v>
      </c>
      <c r="T23" s="58"/>
    </row>
    <row r="24" spans="1:20" x14ac:dyDescent="0.2">
      <c r="A24" s="41">
        <v>17</v>
      </c>
      <c r="B24" s="41" t="s">
        <v>30</v>
      </c>
      <c r="C24" s="43">
        <v>7150</v>
      </c>
      <c r="D24" s="43">
        <v>7377</v>
      </c>
      <c r="E24" s="43">
        <v>7506</v>
      </c>
      <c r="F24" s="43">
        <v>7681</v>
      </c>
      <c r="G24" s="43">
        <v>3009</v>
      </c>
      <c r="H24" s="43">
        <v>3120</v>
      </c>
      <c r="I24" s="43">
        <v>3133</v>
      </c>
      <c r="J24" s="43">
        <v>3159</v>
      </c>
      <c r="K24" s="62"/>
      <c r="L24" s="45">
        <f>(D24-C24)/C24</f>
        <v>3.174825174825175E-2</v>
      </c>
      <c r="M24" s="45">
        <f>(E24-D24)/D24</f>
        <v>1.7486783245221633E-2</v>
      </c>
      <c r="N24" s="45">
        <f>(F24-E24)/E24</f>
        <v>2.3314681588062883E-2</v>
      </c>
      <c r="O24" s="45">
        <f t="shared" si="0"/>
        <v>2.4183238860512088E-2</v>
      </c>
      <c r="P24" s="45">
        <f>(H24-G24)/G24</f>
        <v>3.6889332003988036E-2</v>
      </c>
      <c r="Q24" s="45">
        <f>(I24-H24)/H24</f>
        <v>4.1666666666666666E-3</v>
      </c>
      <c r="R24" s="45">
        <f>(J24-I24)/I24</f>
        <v>8.2987551867219917E-3</v>
      </c>
      <c r="S24" s="45">
        <f t="shared" si="1"/>
        <v>1.6451584619125565E-2</v>
      </c>
      <c r="T24" s="58"/>
    </row>
    <row r="25" spans="1:20" x14ac:dyDescent="0.2">
      <c r="A25" s="41">
        <v>18</v>
      </c>
      <c r="B25" s="41" t="s">
        <v>31</v>
      </c>
      <c r="C25" s="43">
        <v>125787</v>
      </c>
      <c r="D25" s="43">
        <v>129532</v>
      </c>
      <c r="E25" s="43">
        <v>134878</v>
      </c>
      <c r="F25" s="43">
        <v>141053</v>
      </c>
      <c r="G25" s="43">
        <v>50350</v>
      </c>
      <c r="H25" s="43">
        <v>58144</v>
      </c>
      <c r="I25" s="43">
        <v>80160</v>
      </c>
      <c r="J25" s="43">
        <v>93295</v>
      </c>
      <c r="K25" s="62"/>
      <c r="L25" s="45">
        <f>(D25-C25)/C25</f>
        <v>2.9772552012529117E-2</v>
      </c>
      <c r="M25" s="45">
        <f>(E25-D25)/D25</f>
        <v>4.1271654880647254E-2</v>
      </c>
      <c r="N25" s="45">
        <f>(F25-E25)/E25</f>
        <v>4.5782114206912916E-2</v>
      </c>
      <c r="O25" s="45">
        <f t="shared" si="0"/>
        <v>3.8942107033363094E-2</v>
      </c>
      <c r="P25" s="45">
        <f>(H25-G25)/G25</f>
        <v>0.15479642502482621</v>
      </c>
      <c r="Q25" s="45">
        <f>(I25-H25)/H25</f>
        <v>0.3786461199779857</v>
      </c>
      <c r="R25" s="45">
        <f>(J25-I25)/I25</f>
        <v>0.16385978043912175</v>
      </c>
      <c r="S25" s="45">
        <f t="shared" si="1"/>
        <v>0.23243410848064458</v>
      </c>
      <c r="T25" s="58"/>
    </row>
    <row r="26" spans="1:20" x14ac:dyDescent="0.2">
      <c r="A26" s="41">
        <v>19</v>
      </c>
      <c r="B26" s="41" t="s">
        <v>82</v>
      </c>
      <c r="C26" s="43">
        <v>1165</v>
      </c>
      <c r="D26" s="43">
        <v>1168</v>
      </c>
      <c r="E26" s="43">
        <v>1161</v>
      </c>
      <c r="F26" s="43">
        <v>1177</v>
      </c>
      <c r="G26" s="43">
        <v>1135</v>
      </c>
      <c r="H26" s="43">
        <v>1149</v>
      </c>
      <c r="I26" s="43">
        <v>1148</v>
      </c>
      <c r="J26" s="43">
        <v>1156</v>
      </c>
      <c r="K26" s="62"/>
      <c r="L26" s="45">
        <f>(D26-C26)/C26</f>
        <v>2.5751072961373391E-3</v>
      </c>
      <c r="M26" s="45">
        <f>(E26-D26)/D26</f>
        <v>-5.9931506849315065E-3</v>
      </c>
      <c r="N26" s="45">
        <f>(F26-E26)/E26</f>
        <v>1.3781223083548665E-2</v>
      </c>
      <c r="O26" s="45">
        <f t="shared" si="0"/>
        <v>3.4543932315848325E-3</v>
      </c>
      <c r="P26" s="45">
        <f>(H26-G26)/G26</f>
        <v>1.2334801762114538E-2</v>
      </c>
      <c r="Q26" s="45">
        <f>(I26-H26)/H26</f>
        <v>-8.703220191470844E-4</v>
      </c>
      <c r="R26" s="45">
        <f>(J26-I26)/I26</f>
        <v>6.9686411149825784E-3</v>
      </c>
      <c r="S26" s="45">
        <f t="shared" si="1"/>
        <v>6.1443736193166768E-3</v>
      </c>
      <c r="T26" s="58"/>
    </row>
    <row r="27" spans="1:20" x14ac:dyDescent="0.2">
      <c r="A27" s="41">
        <v>20</v>
      </c>
      <c r="B27" s="41" t="s">
        <v>32</v>
      </c>
      <c r="C27" s="43">
        <v>1504</v>
      </c>
      <c r="D27" s="43">
        <v>1541</v>
      </c>
      <c r="E27" s="43">
        <v>1580</v>
      </c>
      <c r="F27" s="43">
        <v>1631</v>
      </c>
      <c r="G27" s="43">
        <v>0</v>
      </c>
      <c r="H27" s="43">
        <v>0</v>
      </c>
      <c r="I27" s="43">
        <v>0</v>
      </c>
      <c r="J27" s="43">
        <v>0</v>
      </c>
      <c r="K27" s="62"/>
      <c r="L27" s="45">
        <f>(D27-C27)/C27</f>
        <v>2.4601063829787235E-2</v>
      </c>
      <c r="M27" s="45">
        <f>(E27-D27)/D27</f>
        <v>2.5308241401687217E-2</v>
      </c>
      <c r="N27" s="45">
        <f>(F27-E27)/E27</f>
        <v>3.2278481012658226E-2</v>
      </c>
      <c r="O27" s="45">
        <f t="shared" si="0"/>
        <v>2.7395928748044224E-2</v>
      </c>
      <c r="P27" s="45" t="s">
        <v>22</v>
      </c>
      <c r="Q27" s="45" t="s">
        <v>22</v>
      </c>
      <c r="R27" s="45" t="s">
        <v>22</v>
      </c>
      <c r="S27" s="45" t="s">
        <v>22</v>
      </c>
      <c r="T27" s="58"/>
    </row>
    <row r="28" spans="1:20" x14ac:dyDescent="0.2">
      <c r="A28" s="41">
        <v>21</v>
      </c>
      <c r="B28" s="41" t="s">
        <v>83</v>
      </c>
      <c r="C28" s="43">
        <v>1622</v>
      </c>
      <c r="D28" s="43">
        <v>1635</v>
      </c>
      <c r="E28" s="43">
        <v>1656</v>
      </c>
      <c r="F28" s="43">
        <v>1694</v>
      </c>
      <c r="G28" s="43">
        <v>0</v>
      </c>
      <c r="H28" s="43">
        <v>0</v>
      </c>
      <c r="I28" s="43">
        <v>0</v>
      </c>
      <c r="J28" s="43">
        <v>0</v>
      </c>
      <c r="K28" s="62"/>
      <c r="L28" s="45">
        <f>(D28-C28)/C28</f>
        <v>8.0147965474722561E-3</v>
      </c>
      <c r="M28" s="45">
        <f>(E28-D28)/D28</f>
        <v>1.2844036697247707E-2</v>
      </c>
      <c r="N28" s="45">
        <f>(F28-E28)/E28</f>
        <v>2.2946859903381644E-2</v>
      </c>
      <c r="O28" s="45">
        <f t="shared" si="0"/>
        <v>1.4601897716033868E-2</v>
      </c>
      <c r="P28" s="45" t="s">
        <v>22</v>
      </c>
      <c r="Q28" s="45" t="s">
        <v>22</v>
      </c>
      <c r="R28" s="45" t="s">
        <v>22</v>
      </c>
      <c r="S28" s="45" t="s">
        <v>22</v>
      </c>
      <c r="T28" s="58"/>
    </row>
    <row r="29" spans="1:20" x14ac:dyDescent="0.2">
      <c r="A29" s="41">
        <v>22</v>
      </c>
      <c r="B29" s="41" t="s">
        <v>84</v>
      </c>
      <c r="C29" s="43">
        <v>7537</v>
      </c>
      <c r="D29" s="43">
        <v>7662</v>
      </c>
      <c r="E29" s="43">
        <v>7775</v>
      </c>
      <c r="F29" s="43">
        <v>7898</v>
      </c>
      <c r="G29" s="43">
        <v>0</v>
      </c>
      <c r="H29" s="43">
        <v>0</v>
      </c>
      <c r="I29" s="43">
        <v>0</v>
      </c>
      <c r="J29" s="43">
        <v>0</v>
      </c>
      <c r="K29" s="62"/>
      <c r="L29" s="45">
        <f>(D29-C29)/C29</f>
        <v>1.6584848082791561E-2</v>
      </c>
      <c r="M29" s="45">
        <f>(E29-D29)/D29</f>
        <v>1.4748107543722265E-2</v>
      </c>
      <c r="N29" s="45">
        <f>(F29-E29)/E29</f>
        <v>1.5819935691318329E-2</v>
      </c>
      <c r="O29" s="45">
        <f t="shared" si="0"/>
        <v>1.5717630439277385E-2</v>
      </c>
      <c r="P29" s="45" t="s">
        <v>22</v>
      </c>
      <c r="Q29" s="45" t="s">
        <v>22</v>
      </c>
      <c r="R29" s="45" t="s">
        <v>22</v>
      </c>
      <c r="S29" s="45" t="s">
        <v>22</v>
      </c>
      <c r="T29" s="58"/>
    </row>
    <row r="30" spans="1:20" x14ac:dyDescent="0.2">
      <c r="A30" s="41">
        <v>23</v>
      </c>
      <c r="B30" s="41" t="s">
        <v>33</v>
      </c>
      <c r="C30" s="43">
        <v>2906</v>
      </c>
      <c r="D30" s="43">
        <v>2931</v>
      </c>
      <c r="E30" s="43">
        <v>2989</v>
      </c>
      <c r="F30" s="43">
        <v>3087</v>
      </c>
      <c r="G30" s="43">
        <v>0</v>
      </c>
      <c r="H30" s="43">
        <v>1</v>
      </c>
      <c r="I30" s="43">
        <v>1</v>
      </c>
      <c r="J30" s="43">
        <v>0</v>
      </c>
      <c r="K30" s="62"/>
      <c r="L30" s="45">
        <f>(D30-C30)/C30</f>
        <v>8.6028905712319335E-3</v>
      </c>
      <c r="M30" s="45">
        <f>(E30-D30)/D30</f>
        <v>1.9788468099624701E-2</v>
      </c>
      <c r="N30" s="45">
        <f>(F30-E30)/E30</f>
        <v>3.2786885245901641E-2</v>
      </c>
      <c r="O30" s="45">
        <f t="shared" si="0"/>
        <v>2.0392747972252757E-2</v>
      </c>
      <c r="P30" s="45" t="s">
        <v>22</v>
      </c>
      <c r="Q30" s="45" t="s">
        <v>22</v>
      </c>
      <c r="R30" s="45" t="s">
        <v>22</v>
      </c>
      <c r="S30" s="45" t="s">
        <v>22</v>
      </c>
      <c r="T30" s="58"/>
    </row>
    <row r="31" spans="1:20" x14ac:dyDescent="0.2">
      <c r="A31" s="41">
        <v>24</v>
      </c>
      <c r="B31" s="41" t="s">
        <v>85</v>
      </c>
      <c r="C31" s="43">
        <v>2407</v>
      </c>
      <c r="D31" s="43">
        <v>2423</v>
      </c>
      <c r="E31" s="43">
        <v>2448</v>
      </c>
      <c r="F31" s="43">
        <v>2460</v>
      </c>
      <c r="G31" s="43">
        <v>1483</v>
      </c>
      <c r="H31" s="43">
        <v>1505</v>
      </c>
      <c r="I31" s="43">
        <v>1515</v>
      </c>
      <c r="J31" s="43">
        <v>1519</v>
      </c>
      <c r="K31" s="62"/>
      <c r="L31" s="45">
        <f>(D31-C31)/C31</f>
        <v>6.6472787702534274E-3</v>
      </c>
      <c r="M31" s="45">
        <f>(E31-D31)/D31</f>
        <v>1.0317787866281469E-2</v>
      </c>
      <c r="N31" s="45">
        <f>(F31-E31)/E31</f>
        <v>4.9019607843137254E-3</v>
      </c>
      <c r="O31" s="45">
        <f t="shared" si="0"/>
        <v>7.2890091402828738E-3</v>
      </c>
      <c r="P31" s="45">
        <f>(H31-G31)/G31</f>
        <v>1.4834794335805798E-2</v>
      </c>
      <c r="Q31" s="45">
        <f>(I31-H31)/H31</f>
        <v>6.6445182724252493E-3</v>
      </c>
      <c r="R31" s="45">
        <f>(J31-I31)/I31</f>
        <v>2.6402640264026403E-3</v>
      </c>
      <c r="S31" s="45">
        <f t="shared" si="1"/>
        <v>8.0398588782112299E-3</v>
      </c>
      <c r="T31" s="58"/>
    </row>
    <row r="32" spans="1:20" x14ac:dyDescent="0.2">
      <c r="A32" s="41">
        <v>25</v>
      </c>
      <c r="B32" s="41" t="s">
        <v>86</v>
      </c>
      <c r="C32" s="43">
        <v>1154</v>
      </c>
      <c r="D32" s="43">
        <v>1187</v>
      </c>
      <c r="E32" s="43">
        <v>1275</v>
      </c>
      <c r="F32" s="43">
        <v>1304</v>
      </c>
      <c r="G32" s="43">
        <v>0</v>
      </c>
      <c r="H32" s="43">
        <v>0</v>
      </c>
      <c r="I32" s="43">
        <v>0</v>
      </c>
      <c r="J32" s="43">
        <v>0</v>
      </c>
      <c r="K32" s="62"/>
      <c r="L32" s="45">
        <f>(D32-C32)/C32</f>
        <v>2.8596187175043329E-2</v>
      </c>
      <c r="M32" s="45">
        <f>(E32-D32)/D32</f>
        <v>7.4136478517270427E-2</v>
      </c>
      <c r="N32" s="45">
        <f>(F32-E32)/E32</f>
        <v>2.2745098039215685E-2</v>
      </c>
      <c r="O32" s="45">
        <f t="shared" si="0"/>
        <v>4.1825921243843149E-2</v>
      </c>
      <c r="P32" s="45" t="s">
        <v>22</v>
      </c>
      <c r="Q32" s="45" t="s">
        <v>22</v>
      </c>
      <c r="R32" s="45" t="s">
        <v>22</v>
      </c>
      <c r="S32" s="45" t="s">
        <v>22</v>
      </c>
      <c r="T32" s="58"/>
    </row>
    <row r="33" spans="1:20" x14ac:dyDescent="0.2">
      <c r="A33" s="41">
        <v>26</v>
      </c>
      <c r="B33" s="41" t="s">
        <v>87</v>
      </c>
      <c r="C33" s="43">
        <v>3635</v>
      </c>
      <c r="D33" s="43">
        <v>3678</v>
      </c>
      <c r="E33" s="43">
        <v>3724</v>
      </c>
      <c r="F33" s="43">
        <v>3785</v>
      </c>
      <c r="G33" s="43">
        <v>1280</v>
      </c>
      <c r="H33" s="43">
        <v>1390</v>
      </c>
      <c r="I33" s="43">
        <v>1470</v>
      </c>
      <c r="J33" s="43">
        <v>1513</v>
      </c>
      <c r="K33" s="62"/>
      <c r="L33" s="45">
        <f>(D33-C33)/C33</f>
        <v>1.1829436038514442E-2</v>
      </c>
      <c r="M33" s="45">
        <f>(E33-D33)/D33</f>
        <v>1.2506797172376292E-2</v>
      </c>
      <c r="N33" s="45">
        <f>(F33-E33)/E33</f>
        <v>1.6380236305048337E-2</v>
      </c>
      <c r="O33" s="45">
        <f t="shared" si="0"/>
        <v>1.3572156505313024E-2</v>
      </c>
      <c r="P33" s="45">
        <f>(H33-G33)/G33</f>
        <v>8.59375E-2</v>
      </c>
      <c r="Q33" s="45">
        <f>(I33-H33)/H33</f>
        <v>5.7553956834532377E-2</v>
      </c>
      <c r="R33" s="45">
        <f>(J33-I33)/I33</f>
        <v>2.9251700680272108E-2</v>
      </c>
      <c r="S33" s="45">
        <f t="shared" si="1"/>
        <v>5.7581052504934831E-2</v>
      </c>
      <c r="T33" s="58"/>
    </row>
    <row r="34" spans="1:20" x14ac:dyDescent="0.2">
      <c r="A34" s="41">
        <v>27</v>
      </c>
      <c r="B34" s="41" t="s">
        <v>88</v>
      </c>
      <c r="C34" s="43">
        <v>1438</v>
      </c>
      <c r="D34" s="43">
        <v>1448</v>
      </c>
      <c r="E34" s="43">
        <v>1453</v>
      </c>
      <c r="F34" s="43">
        <v>1464</v>
      </c>
      <c r="G34" s="43">
        <v>0</v>
      </c>
      <c r="H34" s="43">
        <v>0</v>
      </c>
      <c r="I34" s="43">
        <v>0</v>
      </c>
      <c r="J34" s="43">
        <v>0</v>
      </c>
      <c r="K34" s="62"/>
      <c r="L34" s="45">
        <f>(D34-C34)/C34</f>
        <v>6.954102920723227E-3</v>
      </c>
      <c r="M34" s="45">
        <f>(E34-D34)/D34</f>
        <v>3.453038674033149E-3</v>
      </c>
      <c r="N34" s="45">
        <f>(F34-E34)/E34</f>
        <v>7.5705437026841018E-3</v>
      </c>
      <c r="O34" s="45">
        <f t="shared" si="0"/>
        <v>5.9925617658134929E-3</v>
      </c>
      <c r="P34" s="45" t="s">
        <v>22</v>
      </c>
      <c r="Q34" s="45" t="s">
        <v>22</v>
      </c>
      <c r="R34" s="45" t="s">
        <v>22</v>
      </c>
      <c r="S34" s="45" t="s">
        <v>22</v>
      </c>
      <c r="T34" s="58"/>
    </row>
    <row r="35" spans="1:20" x14ac:dyDescent="0.2">
      <c r="A35" s="41">
        <v>28</v>
      </c>
      <c r="B35" s="41" t="s">
        <v>89</v>
      </c>
      <c r="C35" s="43">
        <v>1037</v>
      </c>
      <c r="D35" s="43">
        <v>1057</v>
      </c>
      <c r="E35" s="43">
        <v>1093</v>
      </c>
      <c r="F35" s="43">
        <v>1104</v>
      </c>
      <c r="G35" s="43">
        <v>1</v>
      </c>
      <c r="H35" s="43">
        <v>1</v>
      </c>
      <c r="I35" s="43">
        <v>0</v>
      </c>
      <c r="J35" s="43">
        <v>0</v>
      </c>
      <c r="K35" s="62"/>
      <c r="L35" s="45">
        <f>(D35-C35)/C35</f>
        <v>1.9286403085824494E-2</v>
      </c>
      <c r="M35" s="45">
        <f>(E35-D35)/D35</f>
        <v>3.405865657521287E-2</v>
      </c>
      <c r="N35" s="45">
        <f>(F35-E35)/E35</f>
        <v>1.0064043915827997E-2</v>
      </c>
      <c r="O35" s="45">
        <f t="shared" si="0"/>
        <v>2.1136367858955118E-2</v>
      </c>
      <c r="P35" s="45" t="s">
        <v>22</v>
      </c>
      <c r="Q35" s="45" t="s">
        <v>22</v>
      </c>
      <c r="R35" s="45" t="s">
        <v>22</v>
      </c>
      <c r="S35" s="45" t="s">
        <v>22</v>
      </c>
      <c r="T35" s="58"/>
    </row>
    <row r="36" spans="1:20" x14ac:dyDescent="0.2">
      <c r="A36" s="41">
        <v>29</v>
      </c>
      <c r="B36" s="41" t="s">
        <v>90</v>
      </c>
      <c r="C36" s="43">
        <v>675</v>
      </c>
      <c r="D36" s="43">
        <v>702</v>
      </c>
      <c r="E36" s="43">
        <v>716</v>
      </c>
      <c r="F36" s="43">
        <v>739</v>
      </c>
      <c r="G36" s="43">
        <v>0</v>
      </c>
      <c r="H36" s="43">
        <v>0</v>
      </c>
      <c r="I36" s="43">
        <v>0</v>
      </c>
      <c r="J36" s="43">
        <v>0</v>
      </c>
      <c r="K36" s="62"/>
      <c r="L36" s="45">
        <f>(D36-C36)/C36</f>
        <v>0.04</v>
      </c>
      <c r="M36" s="45">
        <f>(E36-D36)/D36</f>
        <v>1.9943019943019943E-2</v>
      </c>
      <c r="N36" s="45">
        <f>(F36-E36)/E36</f>
        <v>3.2122905027932962E-2</v>
      </c>
      <c r="O36" s="45">
        <f t="shared" si="0"/>
        <v>3.0688641656984299E-2</v>
      </c>
      <c r="P36" s="45" t="s">
        <v>22</v>
      </c>
      <c r="Q36" s="45" t="s">
        <v>22</v>
      </c>
      <c r="R36" s="45" t="s">
        <v>22</v>
      </c>
      <c r="S36" s="45" t="s">
        <v>22</v>
      </c>
      <c r="T36" s="58"/>
    </row>
    <row r="37" spans="1:20" x14ac:dyDescent="0.2">
      <c r="A37" s="41">
        <v>30</v>
      </c>
      <c r="B37" s="41" t="s">
        <v>34</v>
      </c>
      <c r="C37" s="43">
        <v>3260</v>
      </c>
      <c r="D37" s="43">
        <v>3397</v>
      </c>
      <c r="E37" s="43">
        <v>3508</v>
      </c>
      <c r="F37" s="43">
        <v>3647</v>
      </c>
      <c r="G37" s="43">
        <v>0</v>
      </c>
      <c r="H37" s="43">
        <v>1</v>
      </c>
      <c r="I37" s="43">
        <v>1</v>
      </c>
      <c r="J37" s="43">
        <v>1</v>
      </c>
      <c r="K37" s="62"/>
      <c r="L37" s="45">
        <f>(D37-C37)/C37</f>
        <v>4.2024539877300614E-2</v>
      </c>
      <c r="M37" s="45">
        <f>(E37-D37)/D37</f>
        <v>3.2675890491610245E-2</v>
      </c>
      <c r="N37" s="45">
        <f>(F37-E37)/E37</f>
        <v>3.9623717217787915E-2</v>
      </c>
      <c r="O37" s="45">
        <f t="shared" si="0"/>
        <v>3.8108049195566256E-2</v>
      </c>
      <c r="P37" s="45" t="s">
        <v>22</v>
      </c>
      <c r="Q37" s="45" t="s">
        <v>22</v>
      </c>
      <c r="R37" s="45" t="s">
        <v>22</v>
      </c>
      <c r="S37" s="45" t="s">
        <v>22</v>
      </c>
      <c r="T37" s="58"/>
    </row>
    <row r="38" spans="1:20" x14ac:dyDescent="0.2">
      <c r="A38" s="41">
        <v>31</v>
      </c>
      <c r="B38" s="41" t="s">
        <v>91</v>
      </c>
      <c r="C38" s="43">
        <v>9066</v>
      </c>
      <c r="D38" s="43">
        <v>9303</v>
      </c>
      <c r="E38" s="43">
        <v>9464</v>
      </c>
      <c r="F38" s="43">
        <v>9628</v>
      </c>
      <c r="G38" s="43">
        <v>4889</v>
      </c>
      <c r="H38" s="43">
        <v>5245</v>
      </c>
      <c r="I38" s="43">
        <v>5498</v>
      </c>
      <c r="J38" s="43">
        <v>5582</v>
      </c>
      <c r="K38" s="62"/>
      <c r="L38" s="45">
        <f>(D38-C38)/C38</f>
        <v>2.614162806088683E-2</v>
      </c>
      <c r="M38" s="45">
        <f>(E38-D38)/D38</f>
        <v>1.7306245297215951E-2</v>
      </c>
      <c r="N38" s="45">
        <f>(F38-E38)/E38</f>
        <v>1.7328825021132713E-2</v>
      </c>
      <c r="O38" s="45">
        <f t="shared" si="0"/>
        <v>2.0258899459745166E-2</v>
      </c>
      <c r="P38" s="45">
        <f>(H38-G38)/G38</f>
        <v>7.2816526897115971E-2</v>
      </c>
      <c r="Q38" s="45">
        <f>(I38-H38)/H38</f>
        <v>4.8236415633937081E-2</v>
      </c>
      <c r="R38" s="45">
        <f>(J38-I38)/I38</f>
        <v>1.5278283012004365E-2</v>
      </c>
      <c r="S38" s="45">
        <f t="shared" si="1"/>
        <v>4.5443741847685813E-2</v>
      </c>
      <c r="T38" s="58"/>
    </row>
    <row r="39" spans="1:20" x14ac:dyDescent="0.2">
      <c r="A39" s="41">
        <v>32</v>
      </c>
      <c r="B39" s="41" t="s">
        <v>92</v>
      </c>
      <c r="C39" s="43">
        <v>2981</v>
      </c>
      <c r="D39" s="43">
        <v>3012</v>
      </c>
      <c r="E39" s="43">
        <v>3037</v>
      </c>
      <c r="F39" s="43">
        <v>3070</v>
      </c>
      <c r="G39" s="43">
        <v>0</v>
      </c>
      <c r="H39" s="43">
        <v>0</v>
      </c>
      <c r="I39" s="43">
        <v>0</v>
      </c>
      <c r="J39" s="43">
        <v>0</v>
      </c>
      <c r="K39" s="62"/>
      <c r="L39" s="45">
        <f>(D39-C39)/C39</f>
        <v>1.039919490103992E-2</v>
      </c>
      <c r="M39" s="45">
        <f>(E39-D39)/D39</f>
        <v>8.3001328021248336E-3</v>
      </c>
      <c r="N39" s="45">
        <f>(F39-E39)/E39</f>
        <v>1.0865986170563056E-2</v>
      </c>
      <c r="O39" s="45">
        <f t="shared" si="0"/>
        <v>9.8551046245759361E-3</v>
      </c>
      <c r="P39" s="45" t="s">
        <v>22</v>
      </c>
      <c r="Q39" s="45" t="s">
        <v>22</v>
      </c>
      <c r="R39" s="45" t="s">
        <v>22</v>
      </c>
      <c r="S39" s="45" t="s">
        <v>22</v>
      </c>
      <c r="T39" s="58"/>
    </row>
    <row r="40" spans="1:20" x14ac:dyDescent="0.2">
      <c r="A40" s="41">
        <v>33</v>
      </c>
      <c r="B40" s="41" t="s">
        <v>93</v>
      </c>
      <c r="C40" s="43">
        <v>7708</v>
      </c>
      <c r="D40" s="43">
        <v>7744</v>
      </c>
      <c r="E40" s="43">
        <v>7887</v>
      </c>
      <c r="F40" s="43">
        <v>8052</v>
      </c>
      <c r="G40" s="43">
        <v>8234</v>
      </c>
      <c r="H40" s="43">
        <v>8312</v>
      </c>
      <c r="I40" s="43">
        <v>8464</v>
      </c>
      <c r="J40" s="43">
        <v>8587</v>
      </c>
      <c r="K40" s="62"/>
      <c r="L40" s="45">
        <f>(D40-C40)/C40</f>
        <v>4.6704722366372603E-3</v>
      </c>
      <c r="M40" s="45">
        <f>(E40-D40)/D40</f>
        <v>1.8465909090909092E-2</v>
      </c>
      <c r="N40" s="45">
        <f>(F40-E40)/E40</f>
        <v>2.0920502092050208E-2</v>
      </c>
      <c r="O40" s="45">
        <f t="shared" si="0"/>
        <v>1.4685627806532186E-2</v>
      </c>
      <c r="P40" s="45">
        <f>(H40-G40)/G40</f>
        <v>9.4729171726985664E-3</v>
      </c>
      <c r="Q40" s="45">
        <f>(I40-H40)/H40</f>
        <v>1.8286814244465831E-2</v>
      </c>
      <c r="R40" s="45">
        <f>(J40-I40)/I40</f>
        <v>1.4532136105860113E-2</v>
      </c>
      <c r="S40" s="45">
        <f t="shared" si="1"/>
        <v>1.4097289174341504E-2</v>
      </c>
      <c r="T40" s="58"/>
    </row>
    <row r="41" spans="1:20" x14ac:dyDescent="0.2">
      <c r="A41" s="41">
        <v>34</v>
      </c>
      <c r="B41" s="41" t="s">
        <v>94</v>
      </c>
      <c r="C41" s="43">
        <v>3589</v>
      </c>
      <c r="D41" s="43">
        <v>3695</v>
      </c>
      <c r="E41" s="43">
        <v>3851</v>
      </c>
      <c r="F41" s="43">
        <v>3979</v>
      </c>
      <c r="G41" s="43">
        <v>0</v>
      </c>
      <c r="H41" s="43">
        <v>0</v>
      </c>
      <c r="I41" s="43">
        <v>0</v>
      </c>
      <c r="J41" s="43">
        <v>0</v>
      </c>
      <c r="K41" s="62"/>
      <c r="L41" s="45">
        <f>(D41-C41)/C41</f>
        <v>2.9534689328503762E-2</v>
      </c>
      <c r="M41" s="45">
        <f>(E41-D41)/D41</f>
        <v>4.2219215155615698E-2</v>
      </c>
      <c r="N41" s="45">
        <f>(F41-E41)/E41</f>
        <v>3.3238119968839262E-2</v>
      </c>
      <c r="O41" s="45">
        <f t="shared" si="0"/>
        <v>3.4997341484319572E-2</v>
      </c>
      <c r="P41" s="45" t="s">
        <v>22</v>
      </c>
      <c r="Q41" s="45" t="s">
        <v>22</v>
      </c>
      <c r="R41" s="45" t="s">
        <v>22</v>
      </c>
      <c r="S41" s="45" t="s">
        <v>22</v>
      </c>
      <c r="T41" s="58"/>
    </row>
    <row r="42" spans="1:20" x14ac:dyDescent="0.2">
      <c r="A42" s="41">
        <v>35</v>
      </c>
      <c r="B42" s="41" t="s">
        <v>95</v>
      </c>
      <c r="C42" s="43">
        <v>643</v>
      </c>
      <c r="D42" s="43">
        <v>673</v>
      </c>
      <c r="E42" s="43">
        <v>707</v>
      </c>
      <c r="F42" s="43">
        <v>759</v>
      </c>
      <c r="G42" s="43">
        <v>0</v>
      </c>
      <c r="H42" s="43">
        <v>0</v>
      </c>
      <c r="I42" s="43">
        <v>0</v>
      </c>
      <c r="J42" s="43">
        <v>0</v>
      </c>
      <c r="K42" s="62"/>
      <c r="L42" s="45">
        <f>(D42-C42)/C42</f>
        <v>4.6656298600311043E-2</v>
      </c>
      <c r="M42" s="45">
        <f>(E42-D42)/D42</f>
        <v>5.0520059435364043E-2</v>
      </c>
      <c r="N42" s="45">
        <f>(F42-E42)/E42</f>
        <v>7.355021216407355E-2</v>
      </c>
      <c r="O42" s="45">
        <f t="shared" si="0"/>
        <v>5.6908856733249545E-2</v>
      </c>
      <c r="P42" s="45" t="s">
        <v>22</v>
      </c>
      <c r="Q42" s="45" t="s">
        <v>22</v>
      </c>
      <c r="R42" s="45" t="s">
        <v>22</v>
      </c>
      <c r="S42" s="45" t="s">
        <v>22</v>
      </c>
      <c r="T42" s="58"/>
    </row>
    <row r="43" spans="1:20" x14ac:dyDescent="0.2">
      <c r="A43" s="41">
        <v>36</v>
      </c>
      <c r="B43" s="41" t="s">
        <v>96</v>
      </c>
      <c r="C43" s="43">
        <v>1660</v>
      </c>
      <c r="D43" s="43">
        <v>1699</v>
      </c>
      <c r="E43" s="43">
        <v>1752</v>
      </c>
      <c r="F43" s="43">
        <v>1800</v>
      </c>
      <c r="G43" s="43">
        <v>0</v>
      </c>
      <c r="H43" s="43">
        <v>0</v>
      </c>
      <c r="I43" s="43">
        <v>0</v>
      </c>
      <c r="J43" s="43">
        <v>1</v>
      </c>
      <c r="K43" s="62"/>
      <c r="L43" s="45">
        <f>(D43-C43)/C43</f>
        <v>2.3493975903614458E-2</v>
      </c>
      <c r="M43" s="45">
        <f>(E43-D43)/D43</f>
        <v>3.1194820482636845E-2</v>
      </c>
      <c r="N43" s="45">
        <f>(F43-E43)/E43</f>
        <v>2.7397260273972601E-2</v>
      </c>
      <c r="O43" s="45">
        <f t="shared" si="0"/>
        <v>2.7362018886741304E-2</v>
      </c>
      <c r="P43" s="45" t="s">
        <v>22</v>
      </c>
      <c r="Q43" s="45" t="s">
        <v>22</v>
      </c>
      <c r="R43" s="45" t="s">
        <v>22</v>
      </c>
      <c r="S43" s="45" t="s">
        <v>22</v>
      </c>
      <c r="T43" s="58"/>
    </row>
    <row r="44" spans="1:20" x14ac:dyDescent="0.2">
      <c r="A44" s="41">
        <v>37</v>
      </c>
      <c r="B44" s="41" t="s">
        <v>97</v>
      </c>
      <c r="C44" s="43">
        <v>2181</v>
      </c>
      <c r="D44" s="43">
        <v>2199</v>
      </c>
      <c r="E44" s="43">
        <v>2211</v>
      </c>
      <c r="F44" s="43">
        <v>2237</v>
      </c>
      <c r="G44" s="43">
        <v>1790</v>
      </c>
      <c r="H44" s="43">
        <v>1830</v>
      </c>
      <c r="I44" s="43">
        <v>1841</v>
      </c>
      <c r="J44" s="43">
        <v>1861</v>
      </c>
      <c r="K44" s="62"/>
      <c r="L44" s="45">
        <f>(D44-C44)/C44</f>
        <v>8.253094910591471E-3</v>
      </c>
      <c r="M44" s="45">
        <f>(E44-D44)/D44</f>
        <v>5.4570259208731242E-3</v>
      </c>
      <c r="N44" s="45">
        <f>(F44-E44)/E44</f>
        <v>1.1759384893713252E-2</v>
      </c>
      <c r="O44" s="45">
        <f t="shared" si="0"/>
        <v>8.4898352417259477E-3</v>
      </c>
      <c r="P44" s="45">
        <f>(H44-G44)/G44</f>
        <v>2.23463687150838E-2</v>
      </c>
      <c r="Q44" s="45">
        <f>(I44-H44)/H44</f>
        <v>6.0109289617486343E-3</v>
      </c>
      <c r="R44" s="45">
        <f>(J44-I44)/I44</f>
        <v>1.0863661053775122E-2</v>
      </c>
      <c r="S44" s="45">
        <f t="shared" si="1"/>
        <v>1.3073652910202517E-2</v>
      </c>
      <c r="T44" s="58"/>
    </row>
    <row r="45" spans="1:20" x14ac:dyDescent="0.2">
      <c r="A45" s="41">
        <v>38</v>
      </c>
      <c r="B45" s="41" t="s">
        <v>98</v>
      </c>
      <c r="C45" s="43">
        <v>4649</v>
      </c>
      <c r="D45" s="43">
        <v>4740</v>
      </c>
      <c r="E45" s="43">
        <v>4818</v>
      </c>
      <c r="F45" s="43">
        <v>4933</v>
      </c>
      <c r="G45" s="43">
        <v>632</v>
      </c>
      <c r="H45" s="43">
        <v>648</v>
      </c>
      <c r="I45" s="43">
        <v>646</v>
      </c>
      <c r="J45" s="43">
        <v>642</v>
      </c>
      <c r="K45" s="62"/>
      <c r="L45" s="45">
        <f>(D45-C45)/C45</f>
        <v>1.9574101957410196E-2</v>
      </c>
      <c r="M45" s="45">
        <f>(E45-D45)/D45</f>
        <v>1.6455696202531647E-2</v>
      </c>
      <c r="N45" s="45">
        <f>(F45-E45)/E45</f>
        <v>2.3868825238688253E-2</v>
      </c>
      <c r="O45" s="45">
        <f t="shared" si="0"/>
        <v>1.9966207799543365E-2</v>
      </c>
      <c r="P45" s="45">
        <f>(H45-G45)/G45</f>
        <v>2.5316455696202531E-2</v>
      </c>
      <c r="Q45" s="45">
        <f>(I45-H45)/H45</f>
        <v>-3.0864197530864196E-3</v>
      </c>
      <c r="R45" s="45">
        <f>(J45-I45)/I45</f>
        <v>-6.1919504643962852E-3</v>
      </c>
      <c r="S45" s="45">
        <f t="shared" si="1"/>
        <v>5.3460284929066097E-3</v>
      </c>
      <c r="T45" s="58"/>
    </row>
    <row r="46" spans="1:20" x14ac:dyDescent="0.2">
      <c r="A46" s="41">
        <v>39</v>
      </c>
      <c r="B46" s="41" t="s">
        <v>99</v>
      </c>
      <c r="C46" s="43">
        <v>1267</v>
      </c>
      <c r="D46" s="43">
        <v>1292</v>
      </c>
      <c r="E46" s="43">
        <v>1316</v>
      </c>
      <c r="F46" s="43">
        <v>1344</v>
      </c>
      <c r="G46" s="43">
        <v>0</v>
      </c>
      <c r="H46" s="43">
        <v>0</v>
      </c>
      <c r="I46" s="43">
        <v>0</v>
      </c>
      <c r="J46" s="43">
        <v>0</v>
      </c>
      <c r="K46" s="62"/>
      <c r="L46" s="45">
        <f>(D46-C46)/C46</f>
        <v>1.973164956590371E-2</v>
      </c>
      <c r="M46" s="45">
        <f>(E46-D46)/D46</f>
        <v>1.8575851393188854E-2</v>
      </c>
      <c r="N46" s="45">
        <f>(F46-E46)/E46</f>
        <v>2.1276595744680851E-2</v>
      </c>
      <c r="O46" s="45">
        <f t="shared" si="0"/>
        <v>1.9861365567924474E-2</v>
      </c>
      <c r="P46" s="45" t="s">
        <v>22</v>
      </c>
      <c r="Q46" s="45" t="s">
        <v>22</v>
      </c>
      <c r="R46" s="45" t="s">
        <v>22</v>
      </c>
      <c r="S46" s="45" t="s">
        <v>22</v>
      </c>
      <c r="T46" s="58"/>
    </row>
    <row r="47" spans="1:20" x14ac:dyDescent="0.2">
      <c r="A47" s="41">
        <v>40</v>
      </c>
      <c r="B47" s="41" t="s">
        <v>100</v>
      </c>
      <c r="C47" s="43">
        <v>910</v>
      </c>
      <c r="D47" s="43">
        <v>921</v>
      </c>
      <c r="E47" s="43">
        <v>938</v>
      </c>
      <c r="F47" s="43">
        <v>957</v>
      </c>
      <c r="G47" s="43">
        <v>0</v>
      </c>
      <c r="H47" s="43">
        <v>0</v>
      </c>
      <c r="I47" s="43">
        <v>0</v>
      </c>
      <c r="J47" s="43">
        <v>0</v>
      </c>
      <c r="K47" s="62"/>
      <c r="L47" s="45">
        <f>(D47-C47)/C47</f>
        <v>1.2087912087912088E-2</v>
      </c>
      <c r="M47" s="45">
        <f>(E47-D47)/D47</f>
        <v>1.8458197611292075E-2</v>
      </c>
      <c r="N47" s="45">
        <f>(F47-E47)/E47</f>
        <v>2.0255863539445629E-2</v>
      </c>
      <c r="O47" s="45">
        <f t="shared" si="0"/>
        <v>1.6933991079549932E-2</v>
      </c>
      <c r="P47" s="45" t="s">
        <v>22</v>
      </c>
      <c r="Q47" s="45" t="s">
        <v>22</v>
      </c>
      <c r="R47" s="45" t="s">
        <v>22</v>
      </c>
      <c r="S47" s="45" t="s">
        <v>22</v>
      </c>
      <c r="T47" s="58"/>
    </row>
    <row r="48" spans="1:20" x14ac:dyDescent="0.2">
      <c r="A48" s="41">
        <v>41</v>
      </c>
      <c r="B48" s="41" t="s">
        <v>101</v>
      </c>
      <c r="C48" s="43">
        <v>2538</v>
      </c>
      <c r="D48" s="43">
        <v>2562</v>
      </c>
      <c r="E48" s="43">
        <v>2608</v>
      </c>
      <c r="F48" s="43">
        <v>2656</v>
      </c>
      <c r="G48" s="43">
        <v>0</v>
      </c>
      <c r="H48" s="43">
        <v>0</v>
      </c>
      <c r="I48" s="43">
        <v>0</v>
      </c>
      <c r="J48" s="43">
        <v>0</v>
      </c>
      <c r="K48" s="62"/>
      <c r="L48" s="45">
        <f>(D48-C48)/C48</f>
        <v>9.4562647754137114E-3</v>
      </c>
      <c r="M48" s="45">
        <f>(E48-D48)/D48</f>
        <v>1.7954722872755659E-2</v>
      </c>
      <c r="N48" s="45">
        <f>(F48-E48)/E48</f>
        <v>1.8404907975460124E-2</v>
      </c>
      <c r="O48" s="45">
        <f t="shared" si="0"/>
        <v>1.5271965207876497E-2</v>
      </c>
      <c r="P48" s="45" t="s">
        <v>22</v>
      </c>
      <c r="Q48" s="45" t="s">
        <v>22</v>
      </c>
      <c r="R48" s="45" t="s">
        <v>22</v>
      </c>
      <c r="S48" s="45" t="s">
        <v>22</v>
      </c>
      <c r="T48" s="58"/>
    </row>
    <row r="49" spans="1:20" x14ac:dyDescent="0.2">
      <c r="A49" s="41">
        <v>42</v>
      </c>
      <c r="B49" s="41" t="s">
        <v>35</v>
      </c>
      <c r="C49" s="43">
        <v>3755</v>
      </c>
      <c r="D49" s="43">
        <v>3924</v>
      </c>
      <c r="E49" s="43">
        <v>4070</v>
      </c>
      <c r="F49" s="43">
        <v>4163</v>
      </c>
      <c r="G49" s="43">
        <v>0</v>
      </c>
      <c r="H49" s="43">
        <v>0</v>
      </c>
      <c r="I49" s="43">
        <v>0</v>
      </c>
      <c r="J49" s="43">
        <v>0</v>
      </c>
      <c r="K49" s="62"/>
      <c r="L49" s="45">
        <f>(D49-C49)/C49</f>
        <v>4.5006657789613845E-2</v>
      </c>
      <c r="M49" s="45">
        <f>(E49-D49)/D49</f>
        <v>3.7206931702344549E-2</v>
      </c>
      <c r="N49" s="45">
        <f>(F49-E49)/E49</f>
        <v>2.2850122850122851E-2</v>
      </c>
      <c r="O49" s="45">
        <f t="shared" si="0"/>
        <v>3.5021237447360416E-2</v>
      </c>
      <c r="P49" s="45" t="s">
        <v>22</v>
      </c>
      <c r="Q49" s="45" t="s">
        <v>22</v>
      </c>
      <c r="R49" s="45" t="s">
        <v>22</v>
      </c>
      <c r="S49" s="45" t="s">
        <v>22</v>
      </c>
      <c r="T49" s="58"/>
    </row>
    <row r="50" spans="1:20" x14ac:dyDescent="0.2">
      <c r="A50" s="41">
        <v>43</v>
      </c>
      <c r="B50" s="41" t="s">
        <v>102</v>
      </c>
      <c r="C50" s="43">
        <v>2468</v>
      </c>
      <c r="D50" s="43">
        <v>2501</v>
      </c>
      <c r="E50" s="43">
        <v>2534</v>
      </c>
      <c r="F50" s="43">
        <v>2566</v>
      </c>
      <c r="G50" s="43">
        <v>1680</v>
      </c>
      <c r="H50" s="43">
        <v>1709</v>
      </c>
      <c r="I50" s="43">
        <v>1756</v>
      </c>
      <c r="J50" s="43">
        <v>1769</v>
      </c>
      <c r="K50" s="62"/>
      <c r="L50" s="45">
        <f>(D50-C50)/C50</f>
        <v>1.3371150729335495E-2</v>
      </c>
      <c r="M50" s="45">
        <f>(E50-D50)/D50</f>
        <v>1.3194722111155539E-2</v>
      </c>
      <c r="N50" s="45">
        <f>(F50-E50)/E50</f>
        <v>1.2628255722178374E-2</v>
      </c>
      <c r="O50" s="45">
        <f t="shared" si="0"/>
        <v>1.3064709520889803E-2</v>
      </c>
      <c r="P50" s="45">
        <f>(H50-G50)/G50</f>
        <v>1.7261904761904763E-2</v>
      </c>
      <c r="Q50" s="45">
        <f>(I50-H50)/H50</f>
        <v>2.7501462843768285E-2</v>
      </c>
      <c r="R50" s="45">
        <f>(J50-I50)/I50</f>
        <v>7.4031890660592259E-3</v>
      </c>
      <c r="S50" s="45">
        <f t="shared" si="1"/>
        <v>1.7388852223910758E-2</v>
      </c>
      <c r="T50" s="58"/>
    </row>
    <row r="51" spans="1:20" x14ac:dyDescent="0.2">
      <c r="A51" s="41">
        <v>44</v>
      </c>
      <c r="B51" s="41" t="s">
        <v>103</v>
      </c>
      <c r="C51" s="43">
        <v>4746</v>
      </c>
      <c r="D51" s="43">
        <v>4915</v>
      </c>
      <c r="E51" s="43">
        <v>4991</v>
      </c>
      <c r="F51" s="43">
        <v>5037</v>
      </c>
      <c r="G51" s="43">
        <v>4570</v>
      </c>
      <c r="H51" s="43">
        <v>4778</v>
      </c>
      <c r="I51" s="43">
        <v>4861</v>
      </c>
      <c r="J51" s="43">
        <v>4926</v>
      </c>
      <c r="K51" s="62"/>
      <c r="L51" s="45">
        <f>(D51-C51)/C51</f>
        <v>3.5608933839022333E-2</v>
      </c>
      <c r="M51" s="45">
        <f>(E51-D51)/D51</f>
        <v>1.5462868769074262E-2</v>
      </c>
      <c r="N51" s="45">
        <f>(F51-E51)/E51</f>
        <v>9.2165898617511521E-3</v>
      </c>
      <c r="O51" s="45">
        <f t="shared" si="0"/>
        <v>2.0096130823282581E-2</v>
      </c>
      <c r="P51" s="45">
        <f>(H51-G51)/G51</f>
        <v>4.5514223194748356E-2</v>
      </c>
      <c r="Q51" s="45">
        <f>(I51-H51)/H51</f>
        <v>1.7371285056508999E-2</v>
      </c>
      <c r="R51" s="45">
        <f>(J51-I51)/I51</f>
        <v>1.3371734211067682E-2</v>
      </c>
      <c r="S51" s="45">
        <f t="shared" si="1"/>
        <v>2.5419080820775014E-2</v>
      </c>
      <c r="T51" s="58"/>
    </row>
    <row r="52" spans="1:20" x14ac:dyDescent="0.2">
      <c r="A52" s="41">
        <v>45</v>
      </c>
      <c r="B52" s="41" t="s">
        <v>104</v>
      </c>
      <c r="C52" s="43">
        <v>6208</v>
      </c>
      <c r="D52" s="43">
        <v>6364</v>
      </c>
      <c r="E52" s="43">
        <v>6465</v>
      </c>
      <c r="F52" s="43">
        <v>6548</v>
      </c>
      <c r="G52" s="43">
        <v>5332</v>
      </c>
      <c r="H52" s="43">
        <v>5442</v>
      </c>
      <c r="I52" s="43">
        <v>5523</v>
      </c>
      <c r="J52" s="43">
        <v>5611</v>
      </c>
      <c r="K52" s="62"/>
      <c r="L52" s="45">
        <f>(D52-C52)/C52</f>
        <v>2.5128865979381444E-2</v>
      </c>
      <c r="M52" s="45">
        <f>(E52-D52)/D52</f>
        <v>1.5870521684475173E-2</v>
      </c>
      <c r="N52" s="45">
        <f>(F52-E52)/E52</f>
        <v>1.2838360402165506E-2</v>
      </c>
      <c r="O52" s="45">
        <f t="shared" si="0"/>
        <v>1.7945916022007374E-2</v>
      </c>
      <c r="P52" s="45">
        <f>(H52-G52)/G52</f>
        <v>2.0630157539384845E-2</v>
      </c>
      <c r="Q52" s="45">
        <f>(I52-H52)/H52</f>
        <v>1.4884233737596472E-2</v>
      </c>
      <c r="R52" s="45">
        <f>(J52-I52)/I52</f>
        <v>1.5933369545536848E-2</v>
      </c>
      <c r="S52" s="45">
        <f t="shared" si="1"/>
        <v>1.7149253607506056E-2</v>
      </c>
      <c r="T52" s="58"/>
    </row>
    <row r="53" spans="1:20" x14ac:dyDescent="0.2">
      <c r="A53" s="41">
        <v>46</v>
      </c>
      <c r="B53" s="41" t="s">
        <v>105</v>
      </c>
      <c r="C53" s="43">
        <v>1073</v>
      </c>
      <c r="D53" s="43">
        <v>1103</v>
      </c>
      <c r="E53" s="43">
        <v>1135</v>
      </c>
      <c r="F53" s="43">
        <v>1157</v>
      </c>
      <c r="G53" s="43">
        <v>0</v>
      </c>
      <c r="H53" s="43">
        <v>0</v>
      </c>
      <c r="I53" s="43">
        <v>1</v>
      </c>
      <c r="J53" s="43">
        <v>0</v>
      </c>
      <c r="K53" s="62"/>
      <c r="L53" s="45">
        <f>(D53-C53)/C53</f>
        <v>2.7958993476234855E-2</v>
      </c>
      <c r="M53" s="45">
        <f>(E53-D53)/D53</f>
        <v>2.9011786038077969E-2</v>
      </c>
      <c r="N53" s="45">
        <f>(F53-E53)/E53</f>
        <v>1.9383259911894272E-2</v>
      </c>
      <c r="O53" s="45">
        <f t="shared" si="0"/>
        <v>2.5451346475402366E-2</v>
      </c>
      <c r="P53" s="45" t="s">
        <v>22</v>
      </c>
      <c r="Q53" s="45" t="s">
        <v>22</v>
      </c>
      <c r="R53" s="45" t="s">
        <v>22</v>
      </c>
      <c r="S53" s="45" t="s">
        <v>22</v>
      </c>
      <c r="T53" s="58"/>
    </row>
    <row r="54" spans="1:20" x14ac:dyDescent="0.2">
      <c r="A54" s="41">
        <v>47</v>
      </c>
      <c r="B54" s="41" t="s">
        <v>106</v>
      </c>
      <c r="C54" s="43">
        <v>1048</v>
      </c>
      <c r="D54" s="43">
        <v>1141</v>
      </c>
      <c r="E54" s="43">
        <v>1216</v>
      </c>
      <c r="F54" s="43">
        <v>1259</v>
      </c>
      <c r="G54" s="43">
        <v>0</v>
      </c>
      <c r="H54" s="43">
        <v>0</v>
      </c>
      <c r="I54" s="43">
        <v>0</v>
      </c>
      <c r="J54" s="43">
        <v>0</v>
      </c>
      <c r="K54" s="62"/>
      <c r="L54" s="45">
        <f>(D54-C54)/C54</f>
        <v>8.8740458015267171E-2</v>
      </c>
      <c r="M54" s="45">
        <f>(E54-D54)/D54</f>
        <v>6.5731814198071864E-2</v>
      </c>
      <c r="N54" s="45">
        <f>(F54-E54)/E54</f>
        <v>3.5361842105263157E-2</v>
      </c>
      <c r="O54" s="45">
        <f t="shared" si="0"/>
        <v>6.3278038106200737E-2</v>
      </c>
      <c r="P54" s="45" t="s">
        <v>22</v>
      </c>
      <c r="Q54" s="45" t="s">
        <v>22</v>
      </c>
      <c r="R54" s="45" t="s">
        <v>22</v>
      </c>
      <c r="S54" s="45" t="s">
        <v>22</v>
      </c>
      <c r="T54" s="58"/>
    </row>
    <row r="55" spans="1:20" x14ac:dyDescent="0.2">
      <c r="A55" s="41">
        <v>48</v>
      </c>
      <c r="B55" s="41" t="s">
        <v>36</v>
      </c>
      <c r="C55" s="43">
        <v>1193</v>
      </c>
      <c r="D55" s="43">
        <v>1223</v>
      </c>
      <c r="E55" s="43">
        <v>1239</v>
      </c>
      <c r="F55" s="43">
        <v>1251</v>
      </c>
      <c r="G55" s="43">
        <v>0</v>
      </c>
      <c r="H55" s="43">
        <v>4</v>
      </c>
      <c r="I55" s="43">
        <v>0</v>
      </c>
      <c r="J55" s="43">
        <v>0</v>
      </c>
      <c r="K55" s="62"/>
      <c r="L55" s="45">
        <f>(D55-C55)/C55</f>
        <v>2.5146689019279127E-2</v>
      </c>
      <c r="M55" s="45">
        <f>(E55-D55)/D55</f>
        <v>1.3082583810302535E-2</v>
      </c>
      <c r="N55" s="45">
        <f>(F55-E55)/E55</f>
        <v>9.6852300242130755E-3</v>
      </c>
      <c r="O55" s="45">
        <f t="shared" si="0"/>
        <v>1.5971500951264914E-2</v>
      </c>
      <c r="P55" s="45" t="s">
        <v>22</v>
      </c>
      <c r="Q55" s="45" t="s">
        <v>22</v>
      </c>
      <c r="R55" s="45" t="s">
        <v>22</v>
      </c>
      <c r="S55" s="45" t="s">
        <v>22</v>
      </c>
      <c r="T55" s="58"/>
    </row>
    <row r="56" spans="1:20" x14ac:dyDescent="0.2">
      <c r="A56" s="41">
        <v>49</v>
      </c>
      <c r="B56" s="41" t="s">
        <v>107</v>
      </c>
      <c r="C56" s="43">
        <v>4350</v>
      </c>
      <c r="D56" s="43">
        <v>4399</v>
      </c>
      <c r="E56" s="43">
        <v>4449</v>
      </c>
      <c r="F56" s="43">
        <v>4532</v>
      </c>
      <c r="G56" s="43">
        <v>0</v>
      </c>
      <c r="H56" s="43">
        <v>0</v>
      </c>
      <c r="I56" s="43">
        <v>0</v>
      </c>
      <c r="J56" s="43">
        <v>0</v>
      </c>
      <c r="K56" s="62"/>
      <c r="L56" s="45">
        <f>(D56-C56)/C56</f>
        <v>1.1264367816091954E-2</v>
      </c>
      <c r="M56" s="45">
        <f>(E56-D56)/D56</f>
        <v>1.1366219595362582E-2</v>
      </c>
      <c r="N56" s="45">
        <f>(F56-E56)/E56</f>
        <v>1.8655877725331536E-2</v>
      </c>
      <c r="O56" s="45">
        <f t="shared" si="0"/>
        <v>1.3762155045595359E-2</v>
      </c>
      <c r="P56" s="45" t="s">
        <v>22</v>
      </c>
      <c r="Q56" s="45" t="s">
        <v>22</v>
      </c>
      <c r="R56" s="45" t="s">
        <v>22</v>
      </c>
      <c r="S56" s="45" t="s">
        <v>22</v>
      </c>
      <c r="T56" s="58"/>
    </row>
    <row r="57" spans="1:20" x14ac:dyDescent="0.2">
      <c r="A57" s="41">
        <v>50</v>
      </c>
      <c r="B57" s="41" t="s">
        <v>108</v>
      </c>
      <c r="C57" s="43">
        <v>2214</v>
      </c>
      <c r="D57" s="43">
        <v>2277</v>
      </c>
      <c r="E57" s="43">
        <v>2337</v>
      </c>
      <c r="F57" s="43">
        <v>2423</v>
      </c>
      <c r="G57" s="43">
        <v>0</v>
      </c>
      <c r="H57" s="43">
        <v>0</v>
      </c>
      <c r="I57" s="43">
        <v>0</v>
      </c>
      <c r="J57" s="43">
        <v>0</v>
      </c>
      <c r="K57" s="62"/>
      <c r="L57" s="45">
        <f>(D57-C57)/C57</f>
        <v>2.8455284552845527E-2</v>
      </c>
      <c r="M57" s="45">
        <f>(E57-D57)/D57</f>
        <v>2.6350461133069828E-2</v>
      </c>
      <c r="N57" s="45">
        <f>(F57-E57)/E57</f>
        <v>3.6799315361574665E-2</v>
      </c>
      <c r="O57" s="45">
        <f t="shared" si="0"/>
        <v>3.0535020349163344E-2</v>
      </c>
      <c r="P57" s="45" t="s">
        <v>22</v>
      </c>
      <c r="Q57" s="45" t="s">
        <v>22</v>
      </c>
      <c r="R57" s="45" t="s">
        <v>22</v>
      </c>
      <c r="S57" s="45" t="s">
        <v>22</v>
      </c>
      <c r="T57" s="58"/>
    </row>
    <row r="58" spans="1:20" x14ac:dyDescent="0.2">
      <c r="A58" s="41">
        <v>51</v>
      </c>
      <c r="B58" s="41" t="s">
        <v>109</v>
      </c>
      <c r="C58" s="43">
        <v>2179</v>
      </c>
      <c r="D58" s="43">
        <v>2238</v>
      </c>
      <c r="E58" s="43">
        <v>2313</v>
      </c>
      <c r="F58" s="43">
        <v>2376</v>
      </c>
      <c r="G58" s="43">
        <v>0</v>
      </c>
      <c r="H58" s="43">
        <v>0</v>
      </c>
      <c r="I58" s="43">
        <v>0</v>
      </c>
      <c r="J58" s="43">
        <v>0</v>
      </c>
      <c r="K58" s="62"/>
      <c r="L58" s="45">
        <f>(D58-C58)/C58</f>
        <v>2.7076640660853604E-2</v>
      </c>
      <c r="M58" s="45">
        <f>(E58-D58)/D58</f>
        <v>3.351206434316354E-2</v>
      </c>
      <c r="N58" s="45">
        <f>(F58-E58)/E58</f>
        <v>2.7237354085603113E-2</v>
      </c>
      <c r="O58" s="45">
        <f t="shared" si="0"/>
        <v>2.9275353029873417E-2</v>
      </c>
      <c r="P58" s="45" t="s">
        <v>22</v>
      </c>
      <c r="Q58" s="45" t="s">
        <v>22</v>
      </c>
      <c r="R58" s="45" t="s">
        <v>22</v>
      </c>
      <c r="S58" s="45" t="s">
        <v>22</v>
      </c>
      <c r="T58" s="58"/>
    </row>
    <row r="59" spans="1:20" x14ac:dyDescent="0.2">
      <c r="A59" s="41">
        <v>52</v>
      </c>
      <c r="B59" s="41" t="s">
        <v>110</v>
      </c>
      <c r="C59" s="43">
        <v>7616</v>
      </c>
      <c r="D59" s="43">
        <v>7750</v>
      </c>
      <c r="E59" s="43">
        <v>7891</v>
      </c>
      <c r="F59" s="43">
        <v>8029</v>
      </c>
      <c r="G59" s="43">
        <v>5498</v>
      </c>
      <c r="H59" s="43">
        <v>5574</v>
      </c>
      <c r="I59" s="43">
        <v>5748</v>
      </c>
      <c r="J59" s="43">
        <v>5807</v>
      </c>
      <c r="K59" s="62"/>
      <c r="L59" s="45">
        <f>(D59-C59)/C59</f>
        <v>1.759453781512605E-2</v>
      </c>
      <c r="M59" s="45">
        <f>(E59-D59)/D59</f>
        <v>1.8193548387096775E-2</v>
      </c>
      <c r="N59" s="45">
        <f>(F59-E59)/E59</f>
        <v>1.7488277784818148E-2</v>
      </c>
      <c r="O59" s="45">
        <f t="shared" si="0"/>
        <v>1.7758787995680324E-2</v>
      </c>
      <c r="P59" s="45">
        <f>(H59-G59)/G59</f>
        <v>1.3823208439432522E-2</v>
      </c>
      <c r="Q59" s="45">
        <f>(I59-H59)/H59</f>
        <v>3.1216361679224973E-2</v>
      </c>
      <c r="R59" s="45">
        <f>(J59-I59)/I59</f>
        <v>1.0264439805149617E-2</v>
      </c>
      <c r="S59" s="45">
        <f t="shared" si="1"/>
        <v>1.8434669974602372E-2</v>
      </c>
      <c r="T59" s="58"/>
    </row>
    <row r="60" spans="1:20" x14ac:dyDescent="0.2">
      <c r="A60" s="41">
        <v>53</v>
      </c>
      <c r="B60" s="41" t="s">
        <v>111</v>
      </c>
      <c r="C60" s="43">
        <v>1670</v>
      </c>
      <c r="D60" s="43">
        <v>1662</v>
      </c>
      <c r="E60" s="43">
        <v>1626</v>
      </c>
      <c r="F60" s="43">
        <v>1640</v>
      </c>
      <c r="G60" s="43">
        <v>0</v>
      </c>
      <c r="H60" s="43">
        <v>0</v>
      </c>
      <c r="I60" s="43">
        <v>0</v>
      </c>
      <c r="J60" s="43">
        <v>0</v>
      </c>
      <c r="K60" s="62"/>
      <c r="L60" s="45">
        <f>(D60-C60)/C60</f>
        <v>-4.7904191616766467E-3</v>
      </c>
      <c r="M60" s="45">
        <f>(E60-D60)/D60</f>
        <v>-2.1660649819494584E-2</v>
      </c>
      <c r="N60" s="45">
        <f>(F60-E60)/E60</f>
        <v>8.6100861008610082E-3</v>
      </c>
      <c r="O60" s="45">
        <f t="shared" si="0"/>
        <v>-5.9469942934367399E-3</v>
      </c>
      <c r="P60" s="45" t="s">
        <v>22</v>
      </c>
      <c r="Q60" s="45" t="s">
        <v>22</v>
      </c>
      <c r="R60" s="45" t="s">
        <v>22</v>
      </c>
      <c r="S60" s="45" t="s">
        <v>22</v>
      </c>
      <c r="T60" s="58"/>
    </row>
    <row r="61" spans="1:20" x14ac:dyDescent="0.2">
      <c r="A61" s="41">
        <v>54</v>
      </c>
      <c r="B61" s="41" t="s">
        <v>112</v>
      </c>
      <c r="C61" s="43">
        <v>3293</v>
      </c>
      <c r="D61" s="43">
        <v>3323</v>
      </c>
      <c r="E61" s="43">
        <v>3364</v>
      </c>
      <c r="F61" s="43">
        <v>3400</v>
      </c>
      <c r="G61" s="43">
        <v>0</v>
      </c>
      <c r="H61" s="43">
        <v>0</v>
      </c>
      <c r="I61" s="43">
        <v>0</v>
      </c>
      <c r="J61" s="43">
        <v>0</v>
      </c>
      <c r="K61" s="62"/>
      <c r="L61" s="45">
        <f>(D61-C61)/C61</f>
        <v>9.1102338293349537E-3</v>
      </c>
      <c r="M61" s="45">
        <f>(E61-D61)/D61</f>
        <v>1.2338248570568764E-2</v>
      </c>
      <c r="N61" s="45">
        <f>(F61-E61)/E61</f>
        <v>1.070154577883472E-2</v>
      </c>
      <c r="O61" s="45">
        <f t="shared" si="0"/>
        <v>1.071667605957948E-2</v>
      </c>
      <c r="P61" s="45" t="s">
        <v>22</v>
      </c>
      <c r="Q61" s="45" t="s">
        <v>22</v>
      </c>
      <c r="R61" s="45" t="s">
        <v>22</v>
      </c>
      <c r="S61" s="45" t="s">
        <v>22</v>
      </c>
      <c r="T61" s="58"/>
    </row>
    <row r="62" spans="1:20" x14ac:dyDescent="0.2">
      <c r="A62" s="41">
        <v>55</v>
      </c>
      <c r="B62" s="41" t="s">
        <v>113</v>
      </c>
      <c r="C62" s="43">
        <v>1370</v>
      </c>
      <c r="D62" s="43">
        <v>1377</v>
      </c>
      <c r="E62" s="43">
        <v>1395</v>
      </c>
      <c r="F62" s="43">
        <v>1404</v>
      </c>
      <c r="G62" s="43">
        <v>0</v>
      </c>
      <c r="H62" s="43">
        <v>0</v>
      </c>
      <c r="I62" s="43">
        <v>0</v>
      </c>
      <c r="J62" s="43">
        <v>0</v>
      </c>
      <c r="K62" s="62"/>
      <c r="L62" s="45">
        <f>(D62-C62)/C62</f>
        <v>5.1094890510948905E-3</v>
      </c>
      <c r="M62" s="45">
        <f>(E62-D62)/D62</f>
        <v>1.3071895424836602E-2</v>
      </c>
      <c r="N62" s="45">
        <f>(F62-E62)/E62</f>
        <v>6.4516129032258064E-3</v>
      </c>
      <c r="O62" s="45">
        <f t="shared" si="0"/>
        <v>8.2109991263857648E-3</v>
      </c>
      <c r="P62" s="45" t="s">
        <v>22</v>
      </c>
      <c r="Q62" s="45" t="s">
        <v>22</v>
      </c>
      <c r="R62" s="45" t="s">
        <v>22</v>
      </c>
      <c r="S62" s="45" t="s">
        <v>22</v>
      </c>
      <c r="T62" s="58"/>
    </row>
    <row r="63" spans="1:20" x14ac:dyDescent="0.2">
      <c r="A63" s="41">
        <v>56</v>
      </c>
      <c r="B63" s="41" t="s">
        <v>114</v>
      </c>
      <c r="C63" s="43">
        <v>1728</v>
      </c>
      <c r="D63" s="43">
        <v>1782</v>
      </c>
      <c r="E63" s="43">
        <v>1839</v>
      </c>
      <c r="F63" s="43">
        <v>1882</v>
      </c>
      <c r="G63" s="43">
        <v>0</v>
      </c>
      <c r="H63" s="43">
        <v>0</v>
      </c>
      <c r="I63" s="43">
        <v>0</v>
      </c>
      <c r="J63" s="43">
        <v>0</v>
      </c>
      <c r="K63" s="62"/>
      <c r="L63" s="45">
        <f>(D63-C63)/C63</f>
        <v>3.125E-2</v>
      </c>
      <c r="M63" s="45">
        <f>(E63-D63)/D63</f>
        <v>3.1986531986531987E-2</v>
      </c>
      <c r="N63" s="45">
        <f>(F63-E63)/E63</f>
        <v>2.3382272974442633E-2</v>
      </c>
      <c r="O63" s="45">
        <f t="shared" si="0"/>
        <v>2.8872934986991537E-2</v>
      </c>
      <c r="P63" s="45" t="s">
        <v>22</v>
      </c>
      <c r="Q63" s="45" t="s">
        <v>22</v>
      </c>
      <c r="R63" s="45" t="s">
        <v>22</v>
      </c>
      <c r="S63" s="45" t="s">
        <v>22</v>
      </c>
      <c r="T63" s="58"/>
    </row>
    <row r="64" spans="1:20" x14ac:dyDescent="0.2">
      <c r="A64" s="41">
        <v>57</v>
      </c>
      <c r="B64" s="41" t="s">
        <v>37</v>
      </c>
      <c r="C64" s="43">
        <v>2547</v>
      </c>
      <c r="D64" s="43">
        <v>2617</v>
      </c>
      <c r="E64" s="43">
        <v>2707</v>
      </c>
      <c r="F64" s="43">
        <v>2794</v>
      </c>
      <c r="G64" s="43">
        <v>0</v>
      </c>
      <c r="H64" s="43">
        <v>0</v>
      </c>
      <c r="I64" s="43">
        <v>1</v>
      </c>
      <c r="J64" s="43">
        <v>1</v>
      </c>
      <c r="K64" s="62"/>
      <c r="L64" s="45">
        <f>(D64-C64)/C64</f>
        <v>2.7483313702394974E-2</v>
      </c>
      <c r="M64" s="45">
        <f>(E64-D64)/D64</f>
        <v>3.4390523500191061E-2</v>
      </c>
      <c r="N64" s="45">
        <f>(F64-E64)/E64</f>
        <v>3.2138899150350939E-2</v>
      </c>
      <c r="O64" s="45">
        <f t="shared" si="0"/>
        <v>3.1337578784312321E-2</v>
      </c>
      <c r="P64" s="45" t="s">
        <v>22</v>
      </c>
      <c r="Q64" s="45" t="s">
        <v>22</v>
      </c>
      <c r="R64" s="45" t="s">
        <v>22</v>
      </c>
      <c r="S64" s="45" t="s">
        <v>22</v>
      </c>
      <c r="T64" s="58"/>
    </row>
    <row r="65" spans="1:20" x14ac:dyDescent="0.2">
      <c r="A65" s="41">
        <v>58</v>
      </c>
      <c r="B65" s="41" t="s">
        <v>115</v>
      </c>
      <c r="C65" s="43">
        <v>9246</v>
      </c>
      <c r="D65" s="43">
        <v>9443</v>
      </c>
      <c r="E65" s="43">
        <v>9603</v>
      </c>
      <c r="F65" s="43">
        <v>9765</v>
      </c>
      <c r="G65" s="43">
        <v>7161</v>
      </c>
      <c r="H65" s="43">
        <v>7529</v>
      </c>
      <c r="I65" s="43">
        <v>7741</v>
      </c>
      <c r="J65" s="43">
        <v>7964</v>
      </c>
      <c r="K65" s="62"/>
      <c r="L65" s="45">
        <f>(D65-C65)/C65</f>
        <v>2.1306510923642656E-2</v>
      </c>
      <c r="M65" s="45">
        <f>(E65-D65)/D65</f>
        <v>1.6943767870380176E-2</v>
      </c>
      <c r="N65" s="45">
        <f>(F65-E65)/E65</f>
        <v>1.6869728209934397E-2</v>
      </c>
      <c r="O65" s="45">
        <f t="shared" si="0"/>
        <v>1.8373335667985744E-2</v>
      </c>
      <c r="P65" s="45">
        <f>(H65-G65)/G65</f>
        <v>5.1389470744309454E-2</v>
      </c>
      <c r="Q65" s="45">
        <f>(I65-H65)/H65</f>
        <v>2.8157789879134015E-2</v>
      </c>
      <c r="R65" s="45">
        <f>(J65-I65)/I65</f>
        <v>2.8807647590750548E-2</v>
      </c>
      <c r="S65" s="45">
        <f t="shared" si="1"/>
        <v>3.6118302738064677E-2</v>
      </c>
      <c r="T65" s="58"/>
    </row>
    <row r="66" spans="1:20" x14ac:dyDescent="0.2">
      <c r="A66" s="41">
        <v>59</v>
      </c>
      <c r="B66" s="41" t="s">
        <v>116</v>
      </c>
      <c r="C66" s="43">
        <v>3005</v>
      </c>
      <c r="D66" s="43">
        <v>3082</v>
      </c>
      <c r="E66" s="43">
        <v>3120</v>
      </c>
      <c r="F66" s="43">
        <v>3183</v>
      </c>
      <c r="G66" s="43">
        <v>0</v>
      </c>
      <c r="H66" s="43">
        <v>0</v>
      </c>
      <c r="I66" s="43">
        <v>0</v>
      </c>
      <c r="J66" s="43">
        <v>0</v>
      </c>
      <c r="K66" s="62"/>
      <c r="L66" s="45">
        <f>(D66-C66)/C66</f>
        <v>2.5623960066555741E-2</v>
      </c>
      <c r="M66" s="45">
        <f>(E66-D66)/D66</f>
        <v>1.2329656067488644E-2</v>
      </c>
      <c r="N66" s="45">
        <f>(F66-E66)/E66</f>
        <v>2.0192307692307693E-2</v>
      </c>
      <c r="O66" s="45">
        <f t="shared" si="0"/>
        <v>1.9381974608784023E-2</v>
      </c>
      <c r="P66" s="45" t="s">
        <v>22</v>
      </c>
      <c r="Q66" s="45" t="s">
        <v>22</v>
      </c>
      <c r="R66" s="45" t="s">
        <v>22</v>
      </c>
      <c r="S66" s="45" t="s">
        <v>22</v>
      </c>
      <c r="T66" s="58"/>
    </row>
    <row r="67" spans="1:20" x14ac:dyDescent="0.2">
      <c r="A67" s="41">
        <v>60</v>
      </c>
      <c r="B67" s="41" t="s">
        <v>38</v>
      </c>
      <c r="C67" s="43">
        <v>29057</v>
      </c>
      <c r="D67" s="43">
        <v>30751</v>
      </c>
      <c r="E67" s="43">
        <v>32365</v>
      </c>
      <c r="F67" s="43">
        <v>33817</v>
      </c>
      <c r="G67" s="43">
        <v>9762</v>
      </c>
      <c r="H67" s="43">
        <v>10027</v>
      </c>
      <c r="I67" s="43">
        <v>10280</v>
      </c>
      <c r="J67" s="43">
        <v>10567</v>
      </c>
      <c r="K67" s="62"/>
      <c r="L67" s="45">
        <f>(D67-C67)/C67</f>
        <v>5.8299205010840759E-2</v>
      </c>
      <c r="M67" s="45">
        <f>(E67-D67)/D67</f>
        <v>5.2486098013072746E-2</v>
      </c>
      <c r="N67" s="45">
        <f>(F67-E67)/E67</f>
        <v>4.4863278232658739E-2</v>
      </c>
      <c r="O67" s="45">
        <f t="shared" si="0"/>
        <v>5.1882860418857417E-2</v>
      </c>
      <c r="P67" s="45">
        <f>(H67-G67)/G67</f>
        <v>2.7146076623642695E-2</v>
      </c>
      <c r="Q67" s="45">
        <f>(I67-H67)/H67</f>
        <v>2.5231873940361024E-2</v>
      </c>
      <c r="R67" s="45">
        <f>(J67-I67)/I67</f>
        <v>2.7918287937743192E-2</v>
      </c>
      <c r="S67" s="45">
        <f t="shared" si="1"/>
        <v>2.6765412833915637E-2</v>
      </c>
      <c r="T67" s="58"/>
    </row>
    <row r="68" spans="1:20" x14ac:dyDescent="0.2">
      <c r="A68" s="41">
        <v>61</v>
      </c>
      <c r="B68" s="41" t="s">
        <v>117</v>
      </c>
      <c r="C68" s="43">
        <v>6702</v>
      </c>
      <c r="D68" s="43">
        <v>6905</v>
      </c>
      <c r="E68" s="43">
        <v>7076</v>
      </c>
      <c r="F68" s="43">
        <v>7183</v>
      </c>
      <c r="G68" s="43">
        <v>0</v>
      </c>
      <c r="H68" s="43">
        <v>0</v>
      </c>
      <c r="I68" s="43">
        <v>0</v>
      </c>
      <c r="J68" s="43">
        <v>0</v>
      </c>
      <c r="K68" s="62"/>
      <c r="L68" s="45">
        <f>(D68-C68)/C68</f>
        <v>3.0289465831095194E-2</v>
      </c>
      <c r="M68" s="45">
        <f>(E68-D68)/D68</f>
        <v>2.4764663287472847E-2</v>
      </c>
      <c r="N68" s="45">
        <f>(F68-E68)/E68</f>
        <v>1.5121537591859809E-2</v>
      </c>
      <c r="O68" s="45">
        <f t="shared" si="0"/>
        <v>2.339188890347595E-2</v>
      </c>
      <c r="P68" s="45" t="s">
        <v>22</v>
      </c>
      <c r="Q68" s="45" t="s">
        <v>22</v>
      </c>
      <c r="R68" s="45" t="s">
        <v>22</v>
      </c>
      <c r="S68" s="45" t="s">
        <v>22</v>
      </c>
      <c r="T68" s="58"/>
    </row>
    <row r="69" spans="1:20" x14ac:dyDescent="0.2">
      <c r="A69" s="41">
        <v>62</v>
      </c>
      <c r="B69" s="41" t="s">
        <v>118</v>
      </c>
      <c r="C69" s="43">
        <v>813</v>
      </c>
      <c r="D69" s="43">
        <v>823</v>
      </c>
      <c r="E69" s="43">
        <v>831</v>
      </c>
      <c r="F69" s="43">
        <v>886</v>
      </c>
      <c r="G69" s="43">
        <v>0</v>
      </c>
      <c r="H69" s="43">
        <v>0</v>
      </c>
      <c r="I69" s="43">
        <v>0</v>
      </c>
      <c r="J69" s="43">
        <v>0</v>
      </c>
      <c r="K69" s="62"/>
      <c r="L69" s="45">
        <f>(D69-C69)/C69</f>
        <v>1.2300123001230012E-2</v>
      </c>
      <c r="M69" s="45">
        <f>(E69-D69)/D69</f>
        <v>9.7205346294046164E-3</v>
      </c>
      <c r="N69" s="45">
        <f>(F69-E69)/E69</f>
        <v>6.6185318892900122E-2</v>
      </c>
      <c r="O69" s="45">
        <f t="shared" si="0"/>
        <v>2.9401992174511584E-2</v>
      </c>
      <c r="P69" s="45" t="s">
        <v>22</v>
      </c>
      <c r="Q69" s="45" t="s">
        <v>22</v>
      </c>
      <c r="R69" s="45" t="s">
        <v>22</v>
      </c>
      <c r="S69" s="45" t="s">
        <v>22</v>
      </c>
      <c r="T69" s="58"/>
    </row>
    <row r="70" spans="1:20" x14ac:dyDescent="0.2">
      <c r="A70" s="41">
        <v>63</v>
      </c>
      <c r="B70" s="41" t="s">
        <v>119</v>
      </c>
      <c r="C70" s="43">
        <v>3292</v>
      </c>
      <c r="D70" s="43">
        <v>3356</v>
      </c>
      <c r="E70" s="43">
        <v>3416</v>
      </c>
      <c r="F70" s="43">
        <v>3489</v>
      </c>
      <c r="G70" s="43">
        <v>2727</v>
      </c>
      <c r="H70" s="43">
        <v>2800</v>
      </c>
      <c r="I70" s="43">
        <v>2846</v>
      </c>
      <c r="J70" s="43">
        <v>2875</v>
      </c>
      <c r="K70" s="62"/>
      <c r="L70" s="45">
        <f>(D70-C70)/C70</f>
        <v>1.9441069258809233E-2</v>
      </c>
      <c r="M70" s="45">
        <f>(E70-D70)/D70</f>
        <v>1.7878426698450536E-2</v>
      </c>
      <c r="N70" s="45">
        <f>(F70-E70)/E70</f>
        <v>2.1370023419203747E-2</v>
      </c>
      <c r="O70" s="45">
        <f t="shared" si="0"/>
        <v>1.9563173125487835E-2</v>
      </c>
      <c r="P70" s="45">
        <f>(H70-G70)/G70</f>
        <v>2.6769343601026771E-2</v>
      </c>
      <c r="Q70" s="45">
        <f>(I70-H70)/H70</f>
        <v>1.6428571428571428E-2</v>
      </c>
      <c r="R70" s="45">
        <f>(J70-I70)/I70</f>
        <v>1.0189739985945186E-2</v>
      </c>
      <c r="S70" s="45">
        <f t="shared" si="1"/>
        <v>1.7795885005181131E-2</v>
      </c>
      <c r="T70" s="58"/>
    </row>
    <row r="71" spans="1:20" x14ac:dyDescent="0.2">
      <c r="A71" s="41">
        <v>64</v>
      </c>
      <c r="B71" s="41" t="s">
        <v>39</v>
      </c>
      <c r="C71" s="43">
        <v>12683</v>
      </c>
      <c r="D71" s="43">
        <v>12994</v>
      </c>
      <c r="E71" s="43">
        <v>13396</v>
      </c>
      <c r="F71" s="43">
        <v>13744</v>
      </c>
      <c r="G71" s="43">
        <v>4006</v>
      </c>
      <c r="H71" s="43">
        <v>4897</v>
      </c>
      <c r="I71" s="43">
        <v>5986</v>
      </c>
      <c r="J71" s="43">
        <v>6250</v>
      </c>
      <c r="K71" s="62"/>
      <c r="L71" s="45">
        <f>(D71-C71)/C71</f>
        <v>2.4521012378774739E-2</v>
      </c>
      <c r="M71" s="45">
        <f>(E71-D71)/D71</f>
        <v>3.0937355702631984E-2</v>
      </c>
      <c r="N71" s="45">
        <f>(F71-E71)/E71</f>
        <v>2.5977903851896088E-2</v>
      </c>
      <c r="O71" s="45">
        <f t="shared" si="0"/>
        <v>2.7145423977767605E-2</v>
      </c>
      <c r="P71" s="45">
        <f>(H71-G71)/G71</f>
        <v>0.22241637543684473</v>
      </c>
      <c r="Q71" s="45">
        <f>(I71-H71)/H71</f>
        <v>0.22238104962221769</v>
      </c>
      <c r="R71" s="45">
        <f>(J71-I71)/I71</f>
        <v>4.4102906782492485E-2</v>
      </c>
      <c r="S71" s="45">
        <f t="shared" si="1"/>
        <v>0.16296677728051831</v>
      </c>
      <c r="T71" s="58"/>
    </row>
    <row r="72" spans="1:20" x14ac:dyDescent="0.2">
      <c r="A72" s="41">
        <v>65</v>
      </c>
      <c r="B72" s="41" t="s">
        <v>120</v>
      </c>
      <c r="C72" s="43">
        <v>1381</v>
      </c>
      <c r="D72" s="43">
        <v>1411</v>
      </c>
      <c r="E72" s="43">
        <v>1440</v>
      </c>
      <c r="F72" s="43">
        <v>1461</v>
      </c>
      <c r="G72" s="43">
        <v>0</v>
      </c>
      <c r="H72" s="43">
        <v>0</v>
      </c>
      <c r="I72" s="43">
        <v>0</v>
      </c>
      <c r="J72" s="43">
        <v>0</v>
      </c>
      <c r="K72" s="62"/>
      <c r="L72" s="45">
        <f>(D72-C72)/C72</f>
        <v>2.1723388848660392E-2</v>
      </c>
      <c r="M72" s="45">
        <f>(E72-D72)/D72</f>
        <v>2.0552799433026223E-2</v>
      </c>
      <c r="N72" s="45">
        <f>(F72-E72)/E72</f>
        <v>1.4583333333333334E-2</v>
      </c>
      <c r="O72" s="45">
        <f t="shared" si="0"/>
        <v>1.8953173871673317E-2</v>
      </c>
      <c r="P72" s="45" t="s">
        <v>22</v>
      </c>
      <c r="Q72" s="45" t="s">
        <v>22</v>
      </c>
      <c r="R72" s="45" t="s">
        <v>22</v>
      </c>
      <c r="S72" s="45" t="s">
        <v>22</v>
      </c>
      <c r="T72" s="58"/>
    </row>
    <row r="73" spans="1:20" x14ac:dyDescent="0.2">
      <c r="A73" s="41">
        <v>66</v>
      </c>
      <c r="B73" s="41" t="s">
        <v>121</v>
      </c>
      <c r="C73" s="43">
        <v>4724</v>
      </c>
      <c r="D73" s="43">
        <v>4818</v>
      </c>
      <c r="E73" s="43">
        <v>4880</v>
      </c>
      <c r="F73" s="43">
        <v>4980</v>
      </c>
      <c r="G73" s="43">
        <v>0</v>
      </c>
      <c r="H73" s="43">
        <v>0</v>
      </c>
      <c r="I73" s="43">
        <v>1</v>
      </c>
      <c r="J73" s="43">
        <v>1</v>
      </c>
      <c r="K73" s="62"/>
      <c r="L73" s="45">
        <f>(D73-C73)/C73</f>
        <v>1.9898391193903471E-2</v>
      </c>
      <c r="M73" s="45">
        <f>(E73-D73)/D73</f>
        <v>1.2868410128684102E-2</v>
      </c>
      <c r="N73" s="45">
        <f>(F73-E73)/E73</f>
        <v>2.0491803278688523E-2</v>
      </c>
      <c r="O73" s="45">
        <f t="shared" ref="O73:O136" si="2">AVERAGE(L73:N73)</f>
        <v>1.7752868200425365E-2</v>
      </c>
      <c r="P73" s="45" t="s">
        <v>22</v>
      </c>
      <c r="Q73" s="45" t="s">
        <v>22</v>
      </c>
      <c r="R73" s="45" t="s">
        <v>22</v>
      </c>
      <c r="S73" s="45" t="s">
        <v>22</v>
      </c>
      <c r="T73" s="58"/>
    </row>
    <row r="74" spans="1:20" x14ac:dyDescent="0.2">
      <c r="A74" s="41">
        <v>67</v>
      </c>
      <c r="B74" s="41" t="s">
        <v>122</v>
      </c>
      <c r="C74" s="43">
        <v>1391</v>
      </c>
      <c r="D74" s="43">
        <v>1418</v>
      </c>
      <c r="E74" s="43">
        <v>1441</v>
      </c>
      <c r="F74" s="43">
        <v>1462</v>
      </c>
      <c r="G74" s="43">
        <v>0</v>
      </c>
      <c r="H74" s="43">
        <v>0</v>
      </c>
      <c r="I74" s="43">
        <v>0</v>
      </c>
      <c r="J74" s="43">
        <v>0</v>
      </c>
      <c r="K74" s="62"/>
      <c r="L74" s="45">
        <f>(D74-C74)/C74</f>
        <v>1.9410496046010063E-2</v>
      </c>
      <c r="M74" s="45">
        <f>(E74-D74)/D74</f>
        <v>1.622002820874471E-2</v>
      </c>
      <c r="N74" s="45">
        <f>(F74-E74)/E74</f>
        <v>1.457321304649549E-2</v>
      </c>
      <c r="O74" s="45">
        <f t="shared" si="2"/>
        <v>1.6734579100416754E-2</v>
      </c>
      <c r="P74" s="45" t="s">
        <v>22</v>
      </c>
      <c r="Q74" s="45" t="s">
        <v>22</v>
      </c>
      <c r="R74" s="45" t="s">
        <v>22</v>
      </c>
      <c r="S74" s="45" t="s">
        <v>22</v>
      </c>
      <c r="T74" s="58"/>
    </row>
    <row r="75" spans="1:20" x14ac:dyDescent="0.2">
      <c r="A75" s="41">
        <v>68</v>
      </c>
      <c r="B75" s="41" t="s">
        <v>123</v>
      </c>
      <c r="C75" s="43">
        <v>1193</v>
      </c>
      <c r="D75" s="43">
        <v>1230</v>
      </c>
      <c r="E75" s="43">
        <v>1242</v>
      </c>
      <c r="F75" s="43">
        <v>1256</v>
      </c>
      <c r="G75" s="43">
        <v>0</v>
      </c>
      <c r="H75" s="43">
        <v>0</v>
      </c>
      <c r="I75" s="43">
        <v>0</v>
      </c>
      <c r="J75" s="43">
        <v>0</v>
      </c>
      <c r="K75" s="62"/>
      <c r="L75" s="45">
        <f>(D75-C75)/C75</f>
        <v>3.1014249790444259E-2</v>
      </c>
      <c r="M75" s="45">
        <f>(E75-D75)/D75</f>
        <v>9.7560975609756097E-3</v>
      </c>
      <c r="N75" s="45">
        <f>(F75-E75)/E75</f>
        <v>1.1272141706924315E-2</v>
      </c>
      <c r="O75" s="45">
        <f t="shared" si="2"/>
        <v>1.7347496352781395E-2</v>
      </c>
      <c r="P75" s="45" t="s">
        <v>22</v>
      </c>
      <c r="Q75" s="45" t="s">
        <v>22</v>
      </c>
      <c r="R75" s="45" t="s">
        <v>22</v>
      </c>
      <c r="S75" s="45" t="s">
        <v>22</v>
      </c>
      <c r="T75" s="58"/>
    </row>
    <row r="76" spans="1:20" x14ac:dyDescent="0.2">
      <c r="A76" s="41">
        <v>69</v>
      </c>
      <c r="B76" s="41" t="s">
        <v>124</v>
      </c>
      <c r="C76" s="43">
        <v>1249</v>
      </c>
      <c r="D76" s="43">
        <v>1284</v>
      </c>
      <c r="E76" s="43">
        <v>1323</v>
      </c>
      <c r="F76" s="43">
        <v>1365</v>
      </c>
      <c r="G76" s="43">
        <v>3</v>
      </c>
      <c r="H76" s="43">
        <v>1</v>
      </c>
      <c r="I76" s="43">
        <v>1</v>
      </c>
      <c r="J76" s="43">
        <v>0</v>
      </c>
      <c r="K76" s="62"/>
      <c r="L76" s="45">
        <f>(D76-C76)/C76</f>
        <v>2.8022417934347479E-2</v>
      </c>
      <c r="M76" s="45">
        <f>(E76-D76)/D76</f>
        <v>3.0373831775700934E-2</v>
      </c>
      <c r="N76" s="45">
        <f>(F76-E76)/E76</f>
        <v>3.1746031746031744E-2</v>
      </c>
      <c r="O76" s="45">
        <f t="shared" si="2"/>
        <v>3.0047427152026723E-2</v>
      </c>
      <c r="P76" s="45" t="s">
        <v>22</v>
      </c>
      <c r="Q76" s="45" t="s">
        <v>22</v>
      </c>
      <c r="R76" s="45" t="s">
        <v>22</v>
      </c>
      <c r="S76" s="45" t="s">
        <v>22</v>
      </c>
      <c r="T76" s="58"/>
    </row>
    <row r="77" spans="1:20" x14ac:dyDescent="0.2">
      <c r="A77" s="41">
        <v>70</v>
      </c>
      <c r="B77" s="41" t="s">
        <v>125</v>
      </c>
      <c r="C77" s="43">
        <v>1084</v>
      </c>
      <c r="D77" s="43">
        <v>1116</v>
      </c>
      <c r="E77" s="43">
        <v>1129</v>
      </c>
      <c r="F77" s="43">
        <v>1142</v>
      </c>
      <c r="G77" s="43">
        <v>0</v>
      </c>
      <c r="H77" s="43">
        <v>0</v>
      </c>
      <c r="I77" s="43">
        <v>0</v>
      </c>
      <c r="J77" s="43">
        <v>0</v>
      </c>
      <c r="K77" s="62"/>
      <c r="L77" s="45">
        <f>(D77-C77)/C77</f>
        <v>2.9520295202952029E-2</v>
      </c>
      <c r="M77" s="45">
        <f>(E77-D77)/D77</f>
        <v>1.1648745519713262E-2</v>
      </c>
      <c r="N77" s="45">
        <f>(F77-E77)/E77</f>
        <v>1.1514614703277236E-2</v>
      </c>
      <c r="O77" s="45">
        <f t="shared" si="2"/>
        <v>1.7561218475314177E-2</v>
      </c>
      <c r="P77" s="45" t="s">
        <v>22</v>
      </c>
      <c r="Q77" s="45" t="s">
        <v>22</v>
      </c>
      <c r="R77" s="45" t="s">
        <v>22</v>
      </c>
      <c r="S77" s="45" t="s">
        <v>22</v>
      </c>
      <c r="T77" s="58"/>
    </row>
    <row r="78" spans="1:20" x14ac:dyDescent="0.2">
      <c r="A78" s="41">
        <v>71</v>
      </c>
      <c r="B78" s="41" t="s">
        <v>40</v>
      </c>
      <c r="C78" s="43">
        <v>884</v>
      </c>
      <c r="D78" s="43">
        <v>914</v>
      </c>
      <c r="E78" s="43">
        <v>930</v>
      </c>
      <c r="F78" s="43">
        <v>938</v>
      </c>
      <c r="G78" s="43">
        <v>0</v>
      </c>
      <c r="H78" s="43">
        <v>0</v>
      </c>
      <c r="I78" s="43">
        <v>0</v>
      </c>
      <c r="J78" s="43">
        <v>0</v>
      </c>
      <c r="K78" s="62"/>
      <c r="L78" s="45">
        <f>(D78-C78)/C78</f>
        <v>3.3936651583710405E-2</v>
      </c>
      <c r="M78" s="45">
        <f>(E78-D78)/D78</f>
        <v>1.7505470459518599E-2</v>
      </c>
      <c r="N78" s="45">
        <f>(F78-E78)/E78</f>
        <v>8.6021505376344086E-3</v>
      </c>
      <c r="O78" s="45">
        <f t="shared" si="2"/>
        <v>2.0014757526954471E-2</v>
      </c>
      <c r="P78" s="45" t="s">
        <v>22</v>
      </c>
      <c r="Q78" s="45" t="s">
        <v>22</v>
      </c>
      <c r="R78" s="45" t="s">
        <v>22</v>
      </c>
      <c r="S78" s="45" t="s">
        <v>22</v>
      </c>
      <c r="T78" s="58"/>
    </row>
    <row r="79" spans="1:20" x14ac:dyDescent="0.2">
      <c r="A79" s="41">
        <v>72</v>
      </c>
      <c r="B79" s="41" t="s">
        <v>126</v>
      </c>
      <c r="C79" s="43">
        <v>741</v>
      </c>
      <c r="D79" s="43">
        <v>745</v>
      </c>
      <c r="E79" s="43">
        <v>750</v>
      </c>
      <c r="F79" s="43">
        <v>761</v>
      </c>
      <c r="G79" s="43">
        <v>0</v>
      </c>
      <c r="H79" s="43">
        <v>0</v>
      </c>
      <c r="I79" s="43">
        <v>0</v>
      </c>
      <c r="J79" s="43">
        <v>0</v>
      </c>
      <c r="K79" s="62"/>
      <c r="L79" s="45">
        <f>(D79-C79)/C79</f>
        <v>5.3981106612685558E-3</v>
      </c>
      <c r="M79" s="45">
        <f>(E79-D79)/D79</f>
        <v>6.7114093959731542E-3</v>
      </c>
      <c r="N79" s="45">
        <f>(F79-E79)/E79</f>
        <v>1.4666666666666666E-2</v>
      </c>
      <c r="O79" s="45">
        <f t="shared" si="2"/>
        <v>8.925395574636126E-3</v>
      </c>
      <c r="P79" s="45" t="s">
        <v>22</v>
      </c>
      <c r="Q79" s="45" t="s">
        <v>22</v>
      </c>
      <c r="R79" s="45" t="s">
        <v>22</v>
      </c>
      <c r="S79" s="45" t="s">
        <v>22</v>
      </c>
      <c r="T79" s="58"/>
    </row>
    <row r="80" spans="1:20" x14ac:dyDescent="0.2">
      <c r="A80" s="41">
        <v>73</v>
      </c>
      <c r="B80" s="41" t="s">
        <v>127</v>
      </c>
      <c r="C80" s="43">
        <v>1685</v>
      </c>
      <c r="D80" s="43">
        <v>1711</v>
      </c>
      <c r="E80" s="43">
        <v>1731</v>
      </c>
      <c r="F80" s="43">
        <v>1740</v>
      </c>
      <c r="G80" s="43">
        <v>0</v>
      </c>
      <c r="H80" s="43">
        <v>0</v>
      </c>
      <c r="I80" s="43">
        <v>0</v>
      </c>
      <c r="J80" s="43">
        <v>0</v>
      </c>
      <c r="K80" s="62"/>
      <c r="L80" s="45">
        <f>(D80-C80)/C80</f>
        <v>1.543026706231454E-2</v>
      </c>
      <c r="M80" s="45">
        <f>(E80-D80)/D80</f>
        <v>1.1689070718877849E-2</v>
      </c>
      <c r="N80" s="45">
        <f>(F80-E80)/E80</f>
        <v>5.1993067590987872E-3</v>
      </c>
      <c r="O80" s="45">
        <f t="shared" si="2"/>
        <v>1.0772881513430392E-2</v>
      </c>
      <c r="P80" s="45" t="s">
        <v>22</v>
      </c>
      <c r="Q80" s="45" t="s">
        <v>22</v>
      </c>
      <c r="R80" s="45" t="s">
        <v>22</v>
      </c>
      <c r="S80" s="45" t="s">
        <v>22</v>
      </c>
      <c r="T80" s="58"/>
    </row>
    <row r="81" spans="1:20" x14ac:dyDescent="0.2">
      <c r="A81" s="41">
        <v>74</v>
      </c>
      <c r="B81" s="41" t="s">
        <v>128</v>
      </c>
      <c r="C81" s="43">
        <v>2748</v>
      </c>
      <c r="D81" s="43">
        <v>2765</v>
      </c>
      <c r="E81" s="43">
        <v>2794</v>
      </c>
      <c r="F81" s="43">
        <v>2821</v>
      </c>
      <c r="G81" s="43">
        <v>0</v>
      </c>
      <c r="H81" s="43">
        <v>0</v>
      </c>
      <c r="I81" s="43">
        <v>0</v>
      </c>
      <c r="J81" s="43">
        <v>0</v>
      </c>
      <c r="K81" s="62"/>
      <c r="L81" s="45">
        <f>(D81-C81)/C81</f>
        <v>6.1863173216885007E-3</v>
      </c>
      <c r="M81" s="45">
        <f>(E81-D81)/D81</f>
        <v>1.0488245931283906E-2</v>
      </c>
      <c r="N81" s="45">
        <f>(F81-E81)/E81</f>
        <v>9.6635647816750176E-3</v>
      </c>
      <c r="O81" s="45">
        <f t="shared" si="2"/>
        <v>8.779376011549142E-3</v>
      </c>
      <c r="P81" s="45" t="s">
        <v>22</v>
      </c>
      <c r="Q81" s="45" t="s">
        <v>22</v>
      </c>
      <c r="R81" s="45" t="s">
        <v>22</v>
      </c>
      <c r="S81" s="45" t="s">
        <v>22</v>
      </c>
      <c r="T81" s="58"/>
    </row>
    <row r="82" spans="1:20" x14ac:dyDescent="0.2">
      <c r="A82" s="41">
        <v>75</v>
      </c>
      <c r="B82" s="41" t="s">
        <v>129</v>
      </c>
      <c r="C82" s="43">
        <v>1549</v>
      </c>
      <c r="D82" s="43">
        <v>1573</v>
      </c>
      <c r="E82" s="43">
        <v>1594</v>
      </c>
      <c r="F82" s="43">
        <v>1630</v>
      </c>
      <c r="G82" s="43">
        <v>0</v>
      </c>
      <c r="H82" s="43">
        <v>0</v>
      </c>
      <c r="I82" s="43">
        <v>0</v>
      </c>
      <c r="J82" s="43">
        <v>0</v>
      </c>
      <c r="K82" s="62"/>
      <c r="L82" s="45">
        <f>(D82-C82)/C82</f>
        <v>1.5493867010974823E-2</v>
      </c>
      <c r="M82" s="45">
        <f>(E82-D82)/D82</f>
        <v>1.3350286077558804E-2</v>
      </c>
      <c r="N82" s="45">
        <f>(F82-E82)/E82</f>
        <v>2.258469259723965E-2</v>
      </c>
      <c r="O82" s="45">
        <f t="shared" si="2"/>
        <v>1.7142948561924425E-2</v>
      </c>
      <c r="P82" s="45" t="s">
        <v>22</v>
      </c>
      <c r="Q82" s="45" t="s">
        <v>22</v>
      </c>
      <c r="R82" s="45" t="s">
        <v>22</v>
      </c>
      <c r="S82" s="45" t="s">
        <v>22</v>
      </c>
      <c r="T82" s="58"/>
    </row>
    <row r="83" spans="1:20" x14ac:dyDescent="0.2">
      <c r="A83" s="41">
        <v>76</v>
      </c>
      <c r="B83" s="41" t="s">
        <v>130</v>
      </c>
      <c r="C83" s="43">
        <v>4484</v>
      </c>
      <c r="D83" s="43">
        <v>4555</v>
      </c>
      <c r="E83" s="43">
        <v>4695</v>
      </c>
      <c r="F83" s="43">
        <v>4807</v>
      </c>
      <c r="G83" s="43">
        <v>4388</v>
      </c>
      <c r="H83" s="43">
        <v>4439</v>
      </c>
      <c r="I83" s="43">
        <v>4558</v>
      </c>
      <c r="J83" s="43">
        <v>4597</v>
      </c>
      <c r="K83" s="62"/>
      <c r="L83" s="45">
        <f>(D83-C83)/C83</f>
        <v>1.5834076717216771E-2</v>
      </c>
      <c r="M83" s="45">
        <f>(E83-D83)/D83</f>
        <v>3.0735455543358946E-2</v>
      </c>
      <c r="N83" s="45">
        <f>(F83-E83)/E83</f>
        <v>2.3855165069222577E-2</v>
      </c>
      <c r="O83" s="45">
        <f t="shared" si="2"/>
        <v>2.3474899109932765E-2</v>
      </c>
      <c r="P83" s="45">
        <f>(H83-G83)/G83</f>
        <v>1.1622607110300821E-2</v>
      </c>
      <c r="Q83" s="45">
        <f>(I83-H83)/H83</f>
        <v>2.6807839603514304E-2</v>
      </c>
      <c r="R83" s="45">
        <f>(J83-I83)/I83</f>
        <v>8.5563843791136469E-3</v>
      </c>
      <c r="S83" s="45">
        <f t="shared" ref="S83:S136" si="3">AVERAGE(P83:R83)</f>
        <v>1.5662277030976255E-2</v>
      </c>
      <c r="T83" s="58"/>
    </row>
    <row r="84" spans="1:20" x14ac:dyDescent="0.2">
      <c r="A84" s="41">
        <v>77</v>
      </c>
      <c r="B84" s="41" t="s">
        <v>131</v>
      </c>
      <c r="C84" s="43">
        <v>1315</v>
      </c>
      <c r="D84" s="43">
        <v>1325</v>
      </c>
      <c r="E84" s="43">
        <v>1344</v>
      </c>
      <c r="F84" s="43">
        <v>1352</v>
      </c>
      <c r="G84" s="43">
        <v>0</v>
      </c>
      <c r="H84" s="43">
        <v>0</v>
      </c>
      <c r="I84" s="43">
        <v>0</v>
      </c>
      <c r="J84" s="43">
        <v>0</v>
      </c>
      <c r="K84" s="62"/>
      <c r="L84" s="45">
        <f>(D84-C84)/C84</f>
        <v>7.6045627376425855E-3</v>
      </c>
      <c r="M84" s="45">
        <f>(E84-D84)/D84</f>
        <v>1.4339622641509434E-2</v>
      </c>
      <c r="N84" s="45">
        <f>(F84-E84)/E84</f>
        <v>5.9523809523809521E-3</v>
      </c>
      <c r="O84" s="45">
        <f t="shared" si="2"/>
        <v>9.2988554438443241E-3</v>
      </c>
      <c r="P84" s="45" t="s">
        <v>22</v>
      </c>
      <c r="Q84" s="45" t="s">
        <v>22</v>
      </c>
      <c r="R84" s="45" t="s">
        <v>22</v>
      </c>
      <c r="S84" s="45" t="s">
        <v>22</v>
      </c>
      <c r="T84" s="58"/>
    </row>
    <row r="85" spans="1:20" x14ac:dyDescent="0.2">
      <c r="A85" s="41">
        <v>78</v>
      </c>
      <c r="B85" s="41" t="s">
        <v>132</v>
      </c>
      <c r="C85" s="43">
        <v>1940</v>
      </c>
      <c r="D85" s="43">
        <v>1971</v>
      </c>
      <c r="E85" s="43">
        <v>1986</v>
      </c>
      <c r="F85" s="43">
        <v>2007</v>
      </c>
      <c r="G85" s="43">
        <v>0</v>
      </c>
      <c r="H85" s="43">
        <v>0</v>
      </c>
      <c r="I85" s="43">
        <v>0</v>
      </c>
      <c r="J85" s="43">
        <v>0</v>
      </c>
      <c r="K85" s="62"/>
      <c r="L85" s="45">
        <f>(D85-C85)/C85</f>
        <v>1.5979381443298968E-2</v>
      </c>
      <c r="M85" s="45">
        <f>(E85-D85)/D85</f>
        <v>7.6103500761035003E-3</v>
      </c>
      <c r="N85" s="45">
        <f>(F85-E85)/E85</f>
        <v>1.0574018126888218E-2</v>
      </c>
      <c r="O85" s="45">
        <f t="shared" si="2"/>
        <v>1.1387916548763562E-2</v>
      </c>
      <c r="P85" s="45" t="s">
        <v>22</v>
      </c>
      <c r="Q85" s="45" t="s">
        <v>22</v>
      </c>
      <c r="R85" s="45" t="s">
        <v>22</v>
      </c>
      <c r="S85" s="45" t="s">
        <v>22</v>
      </c>
      <c r="T85" s="58"/>
    </row>
    <row r="86" spans="1:20" x14ac:dyDescent="0.2">
      <c r="A86" s="41">
        <v>79</v>
      </c>
      <c r="B86" s="41" t="s">
        <v>133</v>
      </c>
      <c r="C86" s="43">
        <v>3863</v>
      </c>
      <c r="D86" s="43">
        <v>3956</v>
      </c>
      <c r="E86" s="43">
        <v>4085</v>
      </c>
      <c r="F86" s="43">
        <v>4188</v>
      </c>
      <c r="G86" s="43">
        <v>0</v>
      </c>
      <c r="H86" s="43">
        <v>0</v>
      </c>
      <c r="I86" s="43">
        <v>0</v>
      </c>
      <c r="J86" s="43">
        <v>0</v>
      </c>
      <c r="K86" s="62"/>
      <c r="L86" s="45">
        <f>(D86-C86)/C86</f>
        <v>2.4074553455863318E-2</v>
      </c>
      <c r="M86" s="45">
        <f>(E86-D86)/D86</f>
        <v>3.2608695652173912E-2</v>
      </c>
      <c r="N86" s="45">
        <f>(F86-E86)/E86</f>
        <v>2.5214198286413709E-2</v>
      </c>
      <c r="O86" s="45">
        <f t="shared" si="2"/>
        <v>2.7299149131483649E-2</v>
      </c>
      <c r="P86" s="45" t="s">
        <v>22</v>
      </c>
      <c r="Q86" s="45" t="s">
        <v>22</v>
      </c>
      <c r="R86" s="45" t="s">
        <v>22</v>
      </c>
      <c r="S86" s="45" t="s">
        <v>22</v>
      </c>
      <c r="T86" s="58"/>
    </row>
    <row r="87" spans="1:20" x14ac:dyDescent="0.2">
      <c r="A87" s="41">
        <v>80</v>
      </c>
      <c r="B87" s="41" t="s">
        <v>41</v>
      </c>
      <c r="C87" s="43">
        <v>1237</v>
      </c>
      <c r="D87" s="43">
        <v>1259</v>
      </c>
      <c r="E87" s="43">
        <v>1279</v>
      </c>
      <c r="F87" s="43">
        <v>1296</v>
      </c>
      <c r="G87" s="43">
        <v>0</v>
      </c>
      <c r="H87" s="43">
        <v>0</v>
      </c>
      <c r="I87" s="43">
        <v>0</v>
      </c>
      <c r="J87" s="43">
        <v>0</v>
      </c>
      <c r="K87" s="62"/>
      <c r="L87" s="45">
        <f>(D87-C87)/C87</f>
        <v>1.7784963621665321E-2</v>
      </c>
      <c r="M87" s="45">
        <f>(E87-D87)/D87</f>
        <v>1.5885623510722795E-2</v>
      </c>
      <c r="N87" s="45">
        <f>(F87-E87)/E87</f>
        <v>1.3291634089132134E-2</v>
      </c>
      <c r="O87" s="45">
        <f t="shared" si="2"/>
        <v>1.5654073740506751E-2</v>
      </c>
      <c r="P87" s="45" t="s">
        <v>22</v>
      </c>
      <c r="Q87" s="45" t="s">
        <v>22</v>
      </c>
      <c r="R87" s="45" t="s">
        <v>22</v>
      </c>
      <c r="S87" s="45" t="s">
        <v>22</v>
      </c>
      <c r="T87" s="58"/>
    </row>
    <row r="88" spans="1:20" x14ac:dyDescent="0.2">
      <c r="A88" s="41">
        <v>81</v>
      </c>
      <c r="B88" s="41" t="s">
        <v>134</v>
      </c>
      <c r="C88" s="43">
        <v>37019</v>
      </c>
      <c r="D88" s="43">
        <v>37574</v>
      </c>
      <c r="E88" s="43">
        <v>38474</v>
      </c>
      <c r="F88" s="43">
        <v>39829</v>
      </c>
      <c r="G88" s="43">
        <v>27420</v>
      </c>
      <c r="H88" s="43">
        <v>32585</v>
      </c>
      <c r="I88" s="43">
        <v>32717</v>
      </c>
      <c r="J88" s="43">
        <v>33333</v>
      </c>
      <c r="K88" s="62"/>
      <c r="L88" s="45">
        <f>(D88-C88)/C88</f>
        <v>1.4992301250709095E-2</v>
      </c>
      <c r="M88" s="45">
        <f>(E88-D88)/D88</f>
        <v>2.3952733273007933E-2</v>
      </c>
      <c r="N88" s="45">
        <f>(F88-E88)/E88</f>
        <v>3.5218589177106616E-2</v>
      </c>
      <c r="O88" s="45">
        <f t="shared" si="2"/>
        <v>2.4721207900274548E-2</v>
      </c>
      <c r="P88" s="45">
        <f>(H88-G88)/G88</f>
        <v>0.18836615609044494</v>
      </c>
      <c r="Q88" s="45">
        <f>(I88-H88)/H88</f>
        <v>4.0509436857449743E-3</v>
      </c>
      <c r="R88" s="45">
        <f>(J88-I88)/I88</f>
        <v>1.8828132163706941E-2</v>
      </c>
      <c r="S88" s="45">
        <f t="shared" si="3"/>
        <v>7.0415077313298949E-2</v>
      </c>
      <c r="T88" s="58"/>
    </row>
    <row r="89" spans="1:20" x14ac:dyDescent="0.2">
      <c r="A89" s="41">
        <v>82</v>
      </c>
      <c r="B89" s="41" t="s">
        <v>135</v>
      </c>
      <c r="C89" s="43">
        <v>1797</v>
      </c>
      <c r="D89" s="43">
        <v>1836</v>
      </c>
      <c r="E89" s="43">
        <v>1881</v>
      </c>
      <c r="F89" s="43">
        <v>1952</v>
      </c>
      <c r="G89" s="43">
        <v>0</v>
      </c>
      <c r="H89" s="43">
        <v>0</v>
      </c>
      <c r="I89" s="43">
        <v>0</v>
      </c>
      <c r="J89" s="43">
        <v>0</v>
      </c>
      <c r="K89" s="62"/>
      <c r="L89" s="45">
        <f>(D89-C89)/C89</f>
        <v>2.1702838063439065E-2</v>
      </c>
      <c r="M89" s="45">
        <f>(E89-D89)/D89</f>
        <v>2.4509803921568627E-2</v>
      </c>
      <c r="N89" s="45">
        <f>(F89-E89)/E89</f>
        <v>3.7745879851143006E-2</v>
      </c>
      <c r="O89" s="45">
        <f t="shared" si="2"/>
        <v>2.7986173945383566E-2</v>
      </c>
      <c r="P89" s="45" t="s">
        <v>22</v>
      </c>
      <c r="Q89" s="45" t="s">
        <v>22</v>
      </c>
      <c r="R89" s="45" t="s">
        <v>22</v>
      </c>
      <c r="S89" s="45" t="s">
        <v>22</v>
      </c>
      <c r="T89" s="58"/>
    </row>
    <row r="90" spans="1:20" x14ac:dyDescent="0.2">
      <c r="A90" s="41">
        <v>83</v>
      </c>
      <c r="B90" s="41" t="s">
        <v>136</v>
      </c>
      <c r="C90" s="43">
        <v>870</v>
      </c>
      <c r="D90" s="43">
        <v>888</v>
      </c>
      <c r="E90" s="43">
        <v>901</v>
      </c>
      <c r="F90" s="43">
        <v>929</v>
      </c>
      <c r="G90" s="43">
        <v>0</v>
      </c>
      <c r="H90" s="43">
        <v>0</v>
      </c>
      <c r="I90" s="43">
        <v>0</v>
      </c>
      <c r="J90" s="43">
        <v>0</v>
      </c>
      <c r="K90" s="62"/>
      <c r="L90" s="45">
        <f>(D90-C90)/C90</f>
        <v>2.0689655172413793E-2</v>
      </c>
      <c r="M90" s="45">
        <f>(E90-D90)/D90</f>
        <v>1.4639639639639639E-2</v>
      </c>
      <c r="N90" s="45">
        <f>(F90-E90)/E90</f>
        <v>3.1076581576026639E-2</v>
      </c>
      <c r="O90" s="45">
        <f t="shared" si="2"/>
        <v>2.2135292129360024E-2</v>
      </c>
      <c r="P90" s="45" t="s">
        <v>22</v>
      </c>
      <c r="Q90" s="45" t="s">
        <v>22</v>
      </c>
      <c r="R90" s="45" t="s">
        <v>22</v>
      </c>
      <c r="S90" s="45" t="s">
        <v>22</v>
      </c>
      <c r="T90" s="58"/>
    </row>
    <row r="91" spans="1:20" x14ac:dyDescent="0.2">
      <c r="A91" s="41">
        <v>84</v>
      </c>
      <c r="B91" s="41" t="s">
        <v>137</v>
      </c>
      <c r="C91" s="43">
        <v>4378</v>
      </c>
      <c r="D91" s="43">
        <v>4558</v>
      </c>
      <c r="E91" s="43">
        <v>4705</v>
      </c>
      <c r="F91" s="43">
        <v>4831</v>
      </c>
      <c r="G91" s="43">
        <v>0</v>
      </c>
      <c r="H91" s="43">
        <v>0</v>
      </c>
      <c r="I91" s="43">
        <v>0</v>
      </c>
      <c r="J91" s="43">
        <v>0</v>
      </c>
      <c r="K91" s="62"/>
      <c r="L91" s="45">
        <f>(D91-C91)/C91</f>
        <v>4.1114664230242119E-2</v>
      </c>
      <c r="M91" s="45">
        <f>(E91-D91)/D91</f>
        <v>3.2250987275120664E-2</v>
      </c>
      <c r="N91" s="45">
        <f>(F91-E91)/E91</f>
        <v>2.6780021253985122E-2</v>
      </c>
      <c r="O91" s="45">
        <f t="shared" si="2"/>
        <v>3.3381890919782636E-2</v>
      </c>
      <c r="P91" s="45" t="s">
        <v>22</v>
      </c>
      <c r="Q91" s="45" t="s">
        <v>22</v>
      </c>
      <c r="R91" s="45" t="s">
        <v>22</v>
      </c>
      <c r="S91" s="45" t="s">
        <v>22</v>
      </c>
      <c r="T91" s="58"/>
    </row>
    <row r="92" spans="1:20" x14ac:dyDescent="0.2">
      <c r="A92" s="41">
        <v>85</v>
      </c>
      <c r="B92" s="41" t="s">
        <v>42</v>
      </c>
      <c r="C92" s="43">
        <v>2199</v>
      </c>
      <c r="D92" s="43">
        <v>2318</v>
      </c>
      <c r="E92" s="43">
        <v>2350</v>
      </c>
      <c r="F92" s="43">
        <v>2381</v>
      </c>
      <c r="G92" s="43">
        <v>0</v>
      </c>
      <c r="H92" s="43">
        <v>0</v>
      </c>
      <c r="I92" s="43">
        <v>0</v>
      </c>
      <c r="J92" s="43">
        <v>0</v>
      </c>
      <c r="K92" s="62"/>
      <c r="L92" s="45">
        <f>(D92-C92)/C92</f>
        <v>5.411550704865848E-2</v>
      </c>
      <c r="M92" s="45">
        <f>(E92-D92)/D92</f>
        <v>1.3805004314063849E-2</v>
      </c>
      <c r="N92" s="45">
        <f>(F92-E92)/E92</f>
        <v>1.3191489361702127E-2</v>
      </c>
      <c r="O92" s="45">
        <f t="shared" si="2"/>
        <v>2.7037333574808153E-2</v>
      </c>
      <c r="P92" s="45" t="s">
        <v>22</v>
      </c>
      <c r="Q92" s="45" t="s">
        <v>22</v>
      </c>
      <c r="R92" s="45" t="s">
        <v>22</v>
      </c>
      <c r="S92" s="45" t="s">
        <v>22</v>
      </c>
      <c r="T92" s="58"/>
    </row>
    <row r="93" spans="1:20" x14ac:dyDescent="0.2">
      <c r="A93" s="41">
        <v>86</v>
      </c>
      <c r="B93" s="41" t="s">
        <v>138</v>
      </c>
      <c r="C93" s="43">
        <v>20088</v>
      </c>
      <c r="D93" s="43">
        <v>20666</v>
      </c>
      <c r="E93" s="43">
        <v>21383</v>
      </c>
      <c r="F93" s="43">
        <v>22247</v>
      </c>
      <c r="G93" s="43">
        <v>19050</v>
      </c>
      <c r="H93" s="43">
        <v>19370</v>
      </c>
      <c r="I93" s="43">
        <v>19899</v>
      </c>
      <c r="J93" s="43">
        <v>21011</v>
      </c>
      <c r="K93" s="62"/>
      <c r="L93" s="45">
        <f>(D93-C93)/C93</f>
        <v>2.8773397052966946E-2</v>
      </c>
      <c r="M93" s="45">
        <f>(E93-D93)/D93</f>
        <v>3.4694667569921608E-2</v>
      </c>
      <c r="N93" s="45">
        <f>(F93-E93)/E93</f>
        <v>4.0405929944348315E-2</v>
      </c>
      <c r="O93" s="45">
        <f t="shared" si="2"/>
        <v>3.462466485574562E-2</v>
      </c>
      <c r="P93" s="45">
        <f>(H93-G93)/G93</f>
        <v>1.6797900262467191E-2</v>
      </c>
      <c r="Q93" s="45">
        <f>(I93-H93)/H93</f>
        <v>2.7310273618998453E-2</v>
      </c>
      <c r="R93" s="45">
        <f>(J93-I93)/I93</f>
        <v>5.5882205135936482E-2</v>
      </c>
      <c r="S93" s="45">
        <f t="shared" si="3"/>
        <v>3.3330126339134042E-2</v>
      </c>
      <c r="T93" s="58"/>
    </row>
    <row r="94" spans="1:20" x14ac:dyDescent="0.2">
      <c r="A94" s="41">
        <v>87</v>
      </c>
      <c r="B94" s="41" t="s">
        <v>43</v>
      </c>
      <c r="C94" s="43">
        <v>538941</v>
      </c>
      <c r="D94" s="43">
        <v>551704</v>
      </c>
      <c r="E94" s="43">
        <v>565143</v>
      </c>
      <c r="F94" s="43">
        <v>575423</v>
      </c>
      <c r="G94" s="43">
        <v>416671</v>
      </c>
      <c r="H94" s="43">
        <v>427738</v>
      </c>
      <c r="I94" s="43">
        <v>437939</v>
      </c>
      <c r="J94" s="43">
        <v>444452</v>
      </c>
      <c r="K94" s="62"/>
      <c r="L94" s="45">
        <f>(D94-C94)/C94</f>
        <v>2.3681627487981059E-2</v>
      </c>
      <c r="M94" s="45">
        <f>(E94-D94)/D94</f>
        <v>2.4359076606296128E-2</v>
      </c>
      <c r="N94" s="45">
        <f>(F94-E94)/E94</f>
        <v>1.8190086402910415E-2</v>
      </c>
      <c r="O94" s="45">
        <f t="shared" si="2"/>
        <v>2.2076930165729203E-2</v>
      </c>
      <c r="P94" s="45">
        <f>(H94-G94)/G94</f>
        <v>2.6560523770552787E-2</v>
      </c>
      <c r="Q94" s="45">
        <f>(I94-H94)/H94</f>
        <v>2.3848711126904787E-2</v>
      </c>
      <c r="R94" s="45">
        <f>(J94-I94)/I94</f>
        <v>1.4871934219149242E-2</v>
      </c>
      <c r="S94" s="45">
        <f t="shared" si="3"/>
        <v>2.1760389705535607E-2</v>
      </c>
      <c r="T94" s="58"/>
    </row>
    <row r="95" spans="1:20" x14ac:dyDescent="0.2">
      <c r="A95" s="41">
        <v>88</v>
      </c>
      <c r="B95" s="41" t="s">
        <v>139</v>
      </c>
      <c r="C95" s="43">
        <v>14734</v>
      </c>
      <c r="D95" s="43">
        <v>14971</v>
      </c>
      <c r="E95" s="43">
        <v>15310</v>
      </c>
      <c r="F95" s="43">
        <v>15644</v>
      </c>
      <c r="G95" s="43">
        <v>5235</v>
      </c>
      <c r="H95" s="43">
        <v>5306</v>
      </c>
      <c r="I95" s="43">
        <v>5447</v>
      </c>
      <c r="J95" s="43">
        <v>5543</v>
      </c>
      <c r="K95" s="62"/>
      <c r="L95" s="45">
        <f>(D95-C95)/C95</f>
        <v>1.6085245011537939E-2</v>
      </c>
      <c r="M95" s="45">
        <f>(E95-D95)/D95</f>
        <v>2.2643777970743437E-2</v>
      </c>
      <c r="N95" s="45">
        <f>(F95-E95)/E95</f>
        <v>2.1815806662312216E-2</v>
      </c>
      <c r="O95" s="45">
        <f t="shared" si="2"/>
        <v>2.0181609881531198E-2</v>
      </c>
      <c r="P95" s="45">
        <f>(H95-G95)/G95</f>
        <v>1.3562559694364852E-2</v>
      </c>
      <c r="Q95" s="45">
        <f>(I95-H95)/H95</f>
        <v>2.6573690162080662E-2</v>
      </c>
      <c r="R95" s="45">
        <f>(J95-I95)/I95</f>
        <v>1.7624380392876813E-2</v>
      </c>
      <c r="S95" s="45">
        <f t="shared" si="3"/>
        <v>1.9253543416440772E-2</v>
      </c>
      <c r="T95" s="58"/>
    </row>
    <row r="96" spans="1:20" x14ac:dyDescent="0.2">
      <c r="A96" s="41">
        <v>89</v>
      </c>
      <c r="B96" s="41" t="s">
        <v>140</v>
      </c>
      <c r="C96" s="43">
        <v>9544</v>
      </c>
      <c r="D96" s="43">
        <v>9836</v>
      </c>
      <c r="E96" s="43">
        <v>10024</v>
      </c>
      <c r="F96" s="43">
        <v>10170</v>
      </c>
      <c r="G96" s="43">
        <v>4804</v>
      </c>
      <c r="H96" s="43">
        <v>5100</v>
      </c>
      <c r="I96" s="43">
        <v>5821</v>
      </c>
      <c r="J96" s="43">
        <v>6068</v>
      </c>
      <c r="K96" s="62"/>
      <c r="L96" s="45">
        <f>(D96-C96)/C96</f>
        <v>3.0595138306789605E-2</v>
      </c>
      <c r="M96" s="45">
        <f>(E96-D96)/D96</f>
        <v>1.9113460756405042E-2</v>
      </c>
      <c r="N96" s="45">
        <f>(F96-E96)/E96</f>
        <v>1.4565043894652832E-2</v>
      </c>
      <c r="O96" s="45">
        <f t="shared" si="2"/>
        <v>2.1424547652615828E-2</v>
      </c>
      <c r="P96" s="45">
        <f>(H96-G96)/G96</f>
        <v>6.1615320566194835E-2</v>
      </c>
      <c r="Q96" s="45">
        <f>(I96-H96)/H96</f>
        <v>0.14137254901960783</v>
      </c>
      <c r="R96" s="45">
        <f>(J96-I96)/I96</f>
        <v>4.243257172307164E-2</v>
      </c>
      <c r="S96" s="45">
        <f t="shared" si="3"/>
        <v>8.1806813769624773E-2</v>
      </c>
      <c r="T96" s="58"/>
    </row>
    <row r="97" spans="1:20" x14ac:dyDescent="0.2">
      <c r="A97" s="41">
        <v>90</v>
      </c>
      <c r="B97" s="41" t="s">
        <v>141</v>
      </c>
      <c r="C97" s="43">
        <v>12598</v>
      </c>
      <c r="D97" s="43">
        <v>12894</v>
      </c>
      <c r="E97" s="43">
        <v>13191</v>
      </c>
      <c r="F97" s="43">
        <v>13495</v>
      </c>
      <c r="G97" s="43">
        <v>6038</v>
      </c>
      <c r="H97" s="43">
        <v>6214</v>
      </c>
      <c r="I97" s="43">
        <v>6375</v>
      </c>
      <c r="J97" s="43">
        <v>6540</v>
      </c>
      <c r="K97" s="62"/>
      <c r="L97" s="45">
        <f>(D97-C97)/C97</f>
        <v>2.3495792983013176E-2</v>
      </c>
      <c r="M97" s="45">
        <f>(E97-D97)/D97</f>
        <v>2.303396928804095E-2</v>
      </c>
      <c r="N97" s="45">
        <f>(F97-E97)/E97</f>
        <v>2.3046016223182472E-2</v>
      </c>
      <c r="O97" s="45">
        <f t="shared" si="2"/>
        <v>2.3191926164745535E-2</v>
      </c>
      <c r="P97" s="45">
        <f>(H97-G97)/G97</f>
        <v>2.9148724743292481E-2</v>
      </c>
      <c r="Q97" s="45">
        <f>(I97-H97)/H97</f>
        <v>2.5909237206308337E-2</v>
      </c>
      <c r="R97" s="45">
        <f>(J97-I97)/I97</f>
        <v>2.5882352941176471E-2</v>
      </c>
      <c r="S97" s="45">
        <f t="shared" si="3"/>
        <v>2.6980104963592429E-2</v>
      </c>
      <c r="T97" s="58"/>
    </row>
    <row r="98" spans="1:20" x14ac:dyDescent="0.2">
      <c r="A98" s="41">
        <v>91</v>
      </c>
      <c r="B98" s="41" t="s">
        <v>142</v>
      </c>
      <c r="C98" s="43">
        <v>1492</v>
      </c>
      <c r="D98" s="43">
        <v>1543</v>
      </c>
      <c r="E98" s="43">
        <v>1549</v>
      </c>
      <c r="F98" s="43">
        <v>1559</v>
      </c>
      <c r="G98" s="43">
        <v>0</v>
      </c>
      <c r="H98" s="43">
        <v>0</v>
      </c>
      <c r="I98" s="43">
        <v>0</v>
      </c>
      <c r="J98" s="43">
        <v>0</v>
      </c>
      <c r="K98" s="62"/>
      <c r="L98" s="45">
        <f>(D98-C98)/C98</f>
        <v>3.4182305630026812E-2</v>
      </c>
      <c r="M98" s="45">
        <f>(E98-D98)/D98</f>
        <v>3.8885288399222295E-3</v>
      </c>
      <c r="N98" s="45">
        <f>(F98-E98)/E98</f>
        <v>6.4557779212395094E-3</v>
      </c>
      <c r="O98" s="45">
        <f t="shared" si="2"/>
        <v>1.4842204130396185E-2</v>
      </c>
      <c r="P98" s="45" t="s">
        <v>22</v>
      </c>
      <c r="Q98" s="45" t="s">
        <v>22</v>
      </c>
      <c r="R98" s="45" t="s">
        <v>22</v>
      </c>
      <c r="S98" s="45" t="s">
        <v>22</v>
      </c>
      <c r="T98" s="58"/>
    </row>
    <row r="99" spans="1:20" x14ac:dyDescent="0.2">
      <c r="A99" s="41">
        <v>92</v>
      </c>
      <c r="B99" s="41" t="s">
        <v>143</v>
      </c>
      <c r="C99" s="43">
        <v>6284</v>
      </c>
      <c r="D99" s="43">
        <v>6752</v>
      </c>
      <c r="E99" s="43">
        <v>6911</v>
      </c>
      <c r="F99" s="43">
        <v>7079</v>
      </c>
      <c r="G99" s="43">
        <v>3224</v>
      </c>
      <c r="H99" s="43">
        <v>3337</v>
      </c>
      <c r="I99" s="43">
        <v>3358</v>
      </c>
      <c r="J99" s="43">
        <v>3409</v>
      </c>
      <c r="K99" s="62"/>
      <c r="L99" s="45">
        <f>(D99-C99)/C99</f>
        <v>7.4474856779121579E-2</v>
      </c>
      <c r="M99" s="45">
        <f>(E99-D99)/D99</f>
        <v>2.3548578199052133E-2</v>
      </c>
      <c r="N99" s="45">
        <f>(F99-E99)/E99</f>
        <v>2.4309072493126898E-2</v>
      </c>
      <c r="O99" s="45">
        <f t="shared" si="2"/>
        <v>4.0777502490433541E-2</v>
      </c>
      <c r="P99" s="45">
        <f>(H99-G99)/G99</f>
        <v>3.5049627791563273E-2</v>
      </c>
      <c r="Q99" s="45">
        <f>(I99-H99)/H99</f>
        <v>6.2930776146239136E-3</v>
      </c>
      <c r="R99" s="45">
        <f>(J99-I99)/I99</f>
        <v>1.5187611673615247E-2</v>
      </c>
      <c r="S99" s="45">
        <f t="shared" si="3"/>
        <v>1.8843439026600812E-2</v>
      </c>
      <c r="T99" s="58"/>
    </row>
    <row r="100" spans="1:20" x14ac:dyDescent="0.2">
      <c r="A100" s="41">
        <v>93</v>
      </c>
      <c r="B100" s="41" t="s">
        <v>144</v>
      </c>
      <c r="C100" s="43">
        <v>798</v>
      </c>
      <c r="D100" s="43">
        <v>809</v>
      </c>
      <c r="E100" s="43">
        <v>805</v>
      </c>
      <c r="F100" s="43">
        <v>802</v>
      </c>
      <c r="G100" s="43">
        <v>0</v>
      </c>
      <c r="H100" s="43">
        <v>0</v>
      </c>
      <c r="I100" s="43">
        <v>0</v>
      </c>
      <c r="J100" s="43">
        <v>0</v>
      </c>
      <c r="K100" s="62"/>
      <c r="L100" s="45">
        <f>(D100-C100)/C100</f>
        <v>1.3784461152882205E-2</v>
      </c>
      <c r="M100" s="45">
        <f>(E100-D100)/D100</f>
        <v>-4.944375772558714E-3</v>
      </c>
      <c r="N100" s="45">
        <f>(F100-E100)/E100</f>
        <v>-3.7267080745341614E-3</v>
      </c>
      <c r="O100" s="45">
        <f t="shared" si="2"/>
        <v>1.7044591019297764E-3</v>
      </c>
      <c r="P100" s="45" t="s">
        <v>22</v>
      </c>
      <c r="Q100" s="45" t="s">
        <v>22</v>
      </c>
      <c r="R100" s="45" t="s">
        <v>22</v>
      </c>
      <c r="S100" s="45" t="s">
        <v>22</v>
      </c>
      <c r="T100" s="58"/>
    </row>
    <row r="101" spans="1:20" x14ac:dyDescent="0.2">
      <c r="A101" s="41">
        <v>94</v>
      </c>
      <c r="B101" s="41" t="s">
        <v>145</v>
      </c>
      <c r="C101" s="43">
        <v>797</v>
      </c>
      <c r="D101" s="43">
        <v>796</v>
      </c>
      <c r="E101" s="43">
        <v>814</v>
      </c>
      <c r="F101" s="43">
        <v>823</v>
      </c>
      <c r="G101" s="43">
        <v>0</v>
      </c>
      <c r="H101" s="43">
        <v>0</v>
      </c>
      <c r="I101" s="43">
        <v>0</v>
      </c>
      <c r="J101" s="43">
        <v>0</v>
      </c>
      <c r="K101" s="62"/>
      <c r="L101" s="45">
        <f>(D101-C101)/C101</f>
        <v>-1.2547051442910915E-3</v>
      </c>
      <c r="M101" s="45">
        <f>(E101-D101)/D101</f>
        <v>2.2613065326633167E-2</v>
      </c>
      <c r="N101" s="45">
        <f>(F101-E101)/E101</f>
        <v>1.1056511056511056E-2</v>
      </c>
      <c r="O101" s="45">
        <f t="shared" si="2"/>
        <v>1.080495707961771E-2</v>
      </c>
      <c r="P101" s="45" t="s">
        <v>22</v>
      </c>
      <c r="Q101" s="45" t="s">
        <v>22</v>
      </c>
      <c r="R101" s="45" t="s">
        <v>22</v>
      </c>
      <c r="S101" s="45" t="s">
        <v>22</v>
      </c>
      <c r="T101" s="58"/>
    </row>
    <row r="102" spans="1:20" x14ac:dyDescent="0.2">
      <c r="A102" s="41">
        <v>95</v>
      </c>
      <c r="B102" s="41" t="s">
        <v>146</v>
      </c>
      <c r="C102" s="43">
        <v>1299</v>
      </c>
      <c r="D102" s="43">
        <v>1314</v>
      </c>
      <c r="E102" s="43">
        <v>1312</v>
      </c>
      <c r="F102" s="43">
        <v>1330</v>
      </c>
      <c r="G102" s="43">
        <v>0</v>
      </c>
      <c r="H102" s="43">
        <v>0</v>
      </c>
      <c r="I102" s="43">
        <v>0</v>
      </c>
      <c r="J102" s="43">
        <v>0</v>
      </c>
      <c r="K102" s="62"/>
      <c r="L102" s="45">
        <f>(D102-C102)/C102</f>
        <v>1.1547344110854504E-2</v>
      </c>
      <c r="M102" s="45">
        <f>(E102-D102)/D102</f>
        <v>-1.5220700152207001E-3</v>
      </c>
      <c r="N102" s="45">
        <f>(F102-E102)/E102</f>
        <v>1.3719512195121951E-2</v>
      </c>
      <c r="O102" s="45">
        <f t="shared" si="2"/>
        <v>7.9149287635852522E-3</v>
      </c>
      <c r="P102" s="45" t="s">
        <v>22</v>
      </c>
      <c r="Q102" s="45" t="s">
        <v>22</v>
      </c>
      <c r="R102" s="45" t="s">
        <v>22</v>
      </c>
      <c r="S102" s="45" t="s">
        <v>22</v>
      </c>
      <c r="T102" s="58"/>
    </row>
    <row r="103" spans="1:20" x14ac:dyDescent="0.2">
      <c r="A103" s="41">
        <v>96</v>
      </c>
      <c r="B103" s="41" t="s">
        <v>44</v>
      </c>
      <c r="C103" s="43">
        <v>5057</v>
      </c>
      <c r="D103" s="43">
        <v>5229</v>
      </c>
      <c r="E103" s="43">
        <v>5352</v>
      </c>
      <c r="F103" s="43">
        <v>5473</v>
      </c>
      <c r="G103" s="43">
        <v>0</v>
      </c>
      <c r="H103" s="43">
        <v>0</v>
      </c>
      <c r="I103" s="43">
        <v>0</v>
      </c>
      <c r="J103" s="43">
        <v>0</v>
      </c>
      <c r="K103" s="62"/>
      <c r="L103" s="45">
        <f>(D103-C103)/C103</f>
        <v>3.4012260233339926E-2</v>
      </c>
      <c r="M103" s="45">
        <f>(E103-D103)/D103</f>
        <v>2.3522662076878944E-2</v>
      </c>
      <c r="N103" s="45">
        <f>(F103-E103)/E103</f>
        <v>2.2608370702541108E-2</v>
      </c>
      <c r="O103" s="45">
        <f t="shared" si="2"/>
        <v>2.6714431004253327E-2</v>
      </c>
      <c r="P103" s="45" t="s">
        <v>22</v>
      </c>
      <c r="Q103" s="45" t="s">
        <v>22</v>
      </c>
      <c r="R103" s="45" t="s">
        <v>22</v>
      </c>
      <c r="S103" s="45" t="s">
        <v>22</v>
      </c>
      <c r="T103" s="58"/>
    </row>
    <row r="104" spans="1:20" x14ac:dyDescent="0.2">
      <c r="A104" s="41">
        <v>97</v>
      </c>
      <c r="B104" s="41" t="s">
        <v>147</v>
      </c>
      <c r="C104" s="43">
        <v>1290</v>
      </c>
      <c r="D104" s="43">
        <v>1300</v>
      </c>
      <c r="E104" s="43">
        <v>1309</v>
      </c>
      <c r="F104" s="43">
        <v>1316</v>
      </c>
      <c r="G104" s="43">
        <v>1</v>
      </c>
      <c r="H104" s="43">
        <v>2</v>
      </c>
      <c r="I104" s="43">
        <v>0</v>
      </c>
      <c r="J104" s="43">
        <v>0</v>
      </c>
      <c r="K104" s="62"/>
      <c r="L104" s="45">
        <f>(D104-C104)/C104</f>
        <v>7.7519379844961239E-3</v>
      </c>
      <c r="M104" s="45">
        <f>(E104-D104)/D104</f>
        <v>6.9230769230769233E-3</v>
      </c>
      <c r="N104" s="45">
        <f>(F104-E104)/E104</f>
        <v>5.3475935828877002E-3</v>
      </c>
      <c r="O104" s="45">
        <f t="shared" si="2"/>
        <v>6.6742028301535828E-3</v>
      </c>
      <c r="P104" s="45" t="s">
        <v>22</v>
      </c>
      <c r="Q104" s="45" t="s">
        <v>22</v>
      </c>
      <c r="R104" s="45" t="s">
        <v>22</v>
      </c>
      <c r="S104" s="45" t="s">
        <v>22</v>
      </c>
      <c r="T104" s="58"/>
    </row>
    <row r="105" spans="1:20" x14ac:dyDescent="0.2">
      <c r="A105" s="41">
        <v>98</v>
      </c>
      <c r="B105" s="41" t="s">
        <v>148</v>
      </c>
      <c r="C105" s="43">
        <v>3608</v>
      </c>
      <c r="D105" s="43">
        <v>3666</v>
      </c>
      <c r="E105" s="43">
        <v>3701</v>
      </c>
      <c r="F105" s="43">
        <v>3800</v>
      </c>
      <c r="G105" s="43">
        <v>2</v>
      </c>
      <c r="H105" s="43">
        <v>1</v>
      </c>
      <c r="I105" s="43">
        <v>1</v>
      </c>
      <c r="J105" s="43">
        <v>0</v>
      </c>
      <c r="K105" s="62"/>
      <c r="L105" s="45">
        <f>(D105-C105)/C105</f>
        <v>1.6075388026607539E-2</v>
      </c>
      <c r="M105" s="45">
        <f>(E105-D105)/D105</f>
        <v>9.5471903982542287E-3</v>
      </c>
      <c r="N105" s="45">
        <f>(F105-E105)/E105</f>
        <v>2.6749527154823021E-2</v>
      </c>
      <c r="O105" s="45">
        <f t="shared" si="2"/>
        <v>1.7457368526561597E-2</v>
      </c>
      <c r="P105" s="45" t="s">
        <v>22</v>
      </c>
      <c r="Q105" s="45" t="s">
        <v>22</v>
      </c>
      <c r="R105" s="45" t="s">
        <v>22</v>
      </c>
      <c r="S105" s="45" t="s">
        <v>22</v>
      </c>
      <c r="T105" s="58"/>
    </row>
    <row r="106" spans="1:20" x14ac:dyDescent="0.2">
      <c r="A106" s="41">
        <v>99</v>
      </c>
      <c r="B106" s="41" t="s">
        <v>149</v>
      </c>
      <c r="C106" s="43">
        <v>1958</v>
      </c>
      <c r="D106" s="43">
        <v>2037</v>
      </c>
      <c r="E106" s="43">
        <v>2077</v>
      </c>
      <c r="F106" s="43">
        <v>2110</v>
      </c>
      <c r="G106" s="43">
        <v>0</v>
      </c>
      <c r="H106" s="43">
        <v>0</v>
      </c>
      <c r="I106" s="43">
        <v>0</v>
      </c>
      <c r="J106" s="43">
        <v>0</v>
      </c>
      <c r="K106" s="62"/>
      <c r="L106" s="45">
        <f>(D106-C106)/C106</f>
        <v>4.0347293156281917E-2</v>
      </c>
      <c r="M106" s="45">
        <f>(E106-D106)/D106</f>
        <v>1.9636720667648502E-2</v>
      </c>
      <c r="N106" s="45">
        <f>(F106-E106)/E106</f>
        <v>1.5888300433317286E-2</v>
      </c>
      <c r="O106" s="45">
        <f t="shared" si="2"/>
        <v>2.5290771419082567E-2</v>
      </c>
      <c r="P106" s="45" t="s">
        <v>22</v>
      </c>
      <c r="Q106" s="45" t="s">
        <v>22</v>
      </c>
      <c r="R106" s="45" t="s">
        <v>22</v>
      </c>
      <c r="S106" s="45" t="s">
        <v>22</v>
      </c>
      <c r="T106" s="58"/>
    </row>
    <row r="107" spans="1:20" x14ac:dyDescent="0.2">
      <c r="A107" s="41">
        <v>100</v>
      </c>
      <c r="B107" s="41" t="s">
        <v>45</v>
      </c>
      <c r="C107" s="43">
        <v>5449</v>
      </c>
      <c r="D107" s="43">
        <v>5529</v>
      </c>
      <c r="E107" s="43">
        <v>5683</v>
      </c>
      <c r="F107" s="43">
        <v>5854</v>
      </c>
      <c r="G107" s="43">
        <v>1</v>
      </c>
      <c r="H107" s="43">
        <v>0</v>
      </c>
      <c r="I107" s="43">
        <v>0</v>
      </c>
      <c r="J107" s="43">
        <v>0</v>
      </c>
      <c r="K107" s="62"/>
      <c r="L107" s="45">
        <f>(D107-C107)/C107</f>
        <v>1.4681592952835382E-2</v>
      </c>
      <c r="M107" s="45">
        <f>(E107-D107)/D107</f>
        <v>2.7853137999638271E-2</v>
      </c>
      <c r="N107" s="45">
        <f>(F107-E107)/E107</f>
        <v>3.0089741333802569E-2</v>
      </c>
      <c r="O107" s="45">
        <f t="shared" si="2"/>
        <v>2.4208157428758741E-2</v>
      </c>
      <c r="P107" s="45" t="s">
        <v>22</v>
      </c>
      <c r="Q107" s="45" t="s">
        <v>22</v>
      </c>
      <c r="R107" s="45" t="s">
        <v>22</v>
      </c>
      <c r="S107" s="45" t="s">
        <v>22</v>
      </c>
      <c r="T107" s="58"/>
    </row>
    <row r="108" spans="1:20" x14ac:dyDescent="0.2">
      <c r="A108" s="41">
        <v>101</v>
      </c>
      <c r="B108" s="41" t="s">
        <v>46</v>
      </c>
      <c r="C108" s="43">
        <v>18738</v>
      </c>
      <c r="D108" s="43">
        <v>19193</v>
      </c>
      <c r="E108" s="43">
        <v>19715</v>
      </c>
      <c r="F108" s="43">
        <v>20190</v>
      </c>
      <c r="G108" s="43">
        <v>13757</v>
      </c>
      <c r="H108" s="43">
        <v>13882</v>
      </c>
      <c r="I108" s="43">
        <v>14027</v>
      </c>
      <c r="J108" s="43">
        <v>14158</v>
      </c>
      <c r="K108" s="62"/>
      <c r="L108" s="45">
        <f>(D108-C108)/C108</f>
        <v>2.4282207279325434E-2</v>
      </c>
      <c r="M108" s="45">
        <f>(E108-D108)/D108</f>
        <v>2.7197415724482886E-2</v>
      </c>
      <c r="N108" s="45">
        <f>(F108-E108)/E108</f>
        <v>2.409332995181334E-2</v>
      </c>
      <c r="O108" s="45">
        <f t="shared" si="2"/>
        <v>2.5190984318540555E-2</v>
      </c>
      <c r="P108" s="45">
        <f>(H108-G108)/G108</f>
        <v>9.0862833466598819E-3</v>
      </c>
      <c r="Q108" s="45">
        <f>(I108-H108)/H108</f>
        <v>1.0445180809681601E-2</v>
      </c>
      <c r="R108" s="45">
        <f>(J108-I108)/I108</f>
        <v>9.3391316746275037E-3</v>
      </c>
      <c r="S108" s="45">
        <f t="shared" si="3"/>
        <v>9.6235319436563296E-3</v>
      </c>
      <c r="T108" s="58"/>
    </row>
    <row r="109" spans="1:20" x14ac:dyDescent="0.2">
      <c r="A109" s="41">
        <v>102</v>
      </c>
      <c r="B109" s="41" t="s">
        <v>150</v>
      </c>
      <c r="C109" s="43">
        <v>10124</v>
      </c>
      <c r="D109" s="43">
        <v>10320</v>
      </c>
      <c r="E109" s="43">
        <v>10445</v>
      </c>
      <c r="F109" s="43">
        <v>10623</v>
      </c>
      <c r="G109" s="43">
        <v>0</v>
      </c>
      <c r="H109" s="43">
        <v>0</v>
      </c>
      <c r="I109" s="43">
        <v>0</v>
      </c>
      <c r="J109" s="43">
        <v>0</v>
      </c>
      <c r="K109" s="62"/>
      <c r="L109" s="45">
        <f>(D109-C109)/C109</f>
        <v>1.9359936783879889E-2</v>
      </c>
      <c r="M109" s="45">
        <f>(E109-D109)/D109</f>
        <v>1.2112403100775194E-2</v>
      </c>
      <c r="N109" s="45">
        <f>(F109-E109)/E109</f>
        <v>1.7041646720919099E-2</v>
      </c>
      <c r="O109" s="45">
        <f t="shared" si="2"/>
        <v>1.6171328868524727E-2</v>
      </c>
      <c r="P109" s="45" t="s">
        <v>22</v>
      </c>
      <c r="Q109" s="45" t="s">
        <v>22</v>
      </c>
      <c r="R109" s="45" t="s">
        <v>22</v>
      </c>
      <c r="S109" s="45" t="s">
        <v>22</v>
      </c>
      <c r="T109" s="58"/>
    </row>
    <row r="110" spans="1:20" x14ac:dyDescent="0.2">
      <c r="A110" s="41">
        <v>103</v>
      </c>
      <c r="B110" s="41" t="s">
        <v>151</v>
      </c>
      <c r="C110" s="43">
        <v>889</v>
      </c>
      <c r="D110" s="43">
        <v>910</v>
      </c>
      <c r="E110" s="43">
        <v>929</v>
      </c>
      <c r="F110" s="43">
        <v>968</v>
      </c>
      <c r="G110" s="43">
        <v>0</v>
      </c>
      <c r="H110" s="43">
        <v>0</v>
      </c>
      <c r="I110" s="43">
        <v>0</v>
      </c>
      <c r="J110" s="43">
        <v>0</v>
      </c>
      <c r="K110" s="62"/>
      <c r="L110" s="45">
        <f>(D110-C110)/C110</f>
        <v>2.3622047244094488E-2</v>
      </c>
      <c r="M110" s="45">
        <f>(E110-D110)/D110</f>
        <v>2.0879120879120878E-2</v>
      </c>
      <c r="N110" s="45">
        <f>(F110-E110)/E110</f>
        <v>4.1980624327233582E-2</v>
      </c>
      <c r="O110" s="45">
        <f t="shared" si="2"/>
        <v>2.8827264150149648E-2</v>
      </c>
      <c r="P110" s="45" t="s">
        <v>22</v>
      </c>
      <c r="Q110" s="45" t="s">
        <v>22</v>
      </c>
      <c r="R110" s="45" t="s">
        <v>22</v>
      </c>
      <c r="S110" s="45" t="s">
        <v>22</v>
      </c>
      <c r="T110" s="58"/>
    </row>
    <row r="111" spans="1:20" x14ac:dyDescent="0.2">
      <c r="A111" s="41">
        <v>104</v>
      </c>
      <c r="B111" s="41" t="s">
        <v>152</v>
      </c>
      <c r="C111" s="43">
        <v>14773</v>
      </c>
      <c r="D111" s="43">
        <v>15296</v>
      </c>
      <c r="E111" s="43">
        <v>15707</v>
      </c>
      <c r="F111" s="43">
        <v>16197</v>
      </c>
      <c r="G111" s="43">
        <v>5139</v>
      </c>
      <c r="H111" s="43">
        <v>5175</v>
      </c>
      <c r="I111" s="43">
        <v>6137</v>
      </c>
      <c r="J111" s="43">
        <v>6239</v>
      </c>
      <c r="K111" s="62"/>
      <c r="L111" s="45">
        <f>(D111-C111)/C111</f>
        <v>3.5402423339876803E-2</v>
      </c>
      <c r="M111" s="45">
        <f>(E111-D111)/D111</f>
        <v>2.6869769874476989E-2</v>
      </c>
      <c r="N111" s="45">
        <f>(F111-E111)/E111</f>
        <v>3.1196281912523077E-2</v>
      </c>
      <c r="O111" s="45">
        <f t="shared" si="2"/>
        <v>3.1156158375625621E-2</v>
      </c>
      <c r="P111" s="45">
        <f>(H111-G111)/G111</f>
        <v>7.0052539404553416E-3</v>
      </c>
      <c r="Q111" s="45">
        <f>(I111-H111)/H111</f>
        <v>0.18589371980676328</v>
      </c>
      <c r="R111" s="45">
        <f>(J111-I111)/I111</f>
        <v>1.662049861495845E-2</v>
      </c>
      <c r="S111" s="45">
        <f t="shared" si="3"/>
        <v>6.9839824120725688E-2</v>
      </c>
      <c r="T111" s="58"/>
    </row>
    <row r="112" spans="1:20" x14ac:dyDescent="0.2">
      <c r="A112" s="41">
        <v>105</v>
      </c>
      <c r="B112" s="41" t="s">
        <v>153</v>
      </c>
      <c r="C112" s="43">
        <v>1045</v>
      </c>
      <c r="D112" s="43">
        <v>1055</v>
      </c>
      <c r="E112" s="43">
        <v>1068</v>
      </c>
      <c r="F112" s="43">
        <v>1079</v>
      </c>
      <c r="G112" s="43">
        <v>0</v>
      </c>
      <c r="H112" s="43">
        <v>0</v>
      </c>
      <c r="I112" s="43">
        <v>0</v>
      </c>
      <c r="J112" s="43">
        <v>0</v>
      </c>
      <c r="K112" s="62"/>
      <c r="L112" s="45">
        <f>(D112-C112)/C112</f>
        <v>9.5693779904306216E-3</v>
      </c>
      <c r="M112" s="45">
        <f>(E112-D112)/D112</f>
        <v>1.2322274881516588E-2</v>
      </c>
      <c r="N112" s="45">
        <f>(F112-E112)/E112</f>
        <v>1.0299625468164793E-2</v>
      </c>
      <c r="O112" s="45">
        <f t="shared" si="2"/>
        <v>1.0730426113370668E-2</v>
      </c>
      <c r="P112" s="45" t="s">
        <v>22</v>
      </c>
      <c r="Q112" s="45" t="s">
        <v>22</v>
      </c>
      <c r="R112" s="45" t="s">
        <v>22</v>
      </c>
      <c r="S112" s="45" t="s">
        <v>22</v>
      </c>
      <c r="T112" s="58"/>
    </row>
    <row r="113" spans="1:20" x14ac:dyDescent="0.2">
      <c r="A113" s="41">
        <v>106</v>
      </c>
      <c r="B113" s="41" t="s">
        <v>154</v>
      </c>
      <c r="C113" s="43">
        <v>13241</v>
      </c>
      <c r="D113" s="43">
        <v>13488</v>
      </c>
      <c r="E113" s="43">
        <v>13861</v>
      </c>
      <c r="F113" s="43">
        <v>14199</v>
      </c>
      <c r="G113" s="43">
        <v>7758</v>
      </c>
      <c r="H113" s="43">
        <v>7899</v>
      </c>
      <c r="I113" s="43">
        <v>8030</v>
      </c>
      <c r="J113" s="43">
        <v>8113</v>
      </c>
      <c r="K113" s="62"/>
      <c r="L113" s="45">
        <f>(D113-C113)/C113</f>
        <v>1.8654180197870251E-2</v>
      </c>
      <c r="M113" s="45">
        <f>(E113-D113)/D113</f>
        <v>2.7654211150652433E-2</v>
      </c>
      <c r="N113" s="45">
        <f>(F113-E113)/E113</f>
        <v>2.4384965009739558E-2</v>
      </c>
      <c r="O113" s="45">
        <f t="shared" si="2"/>
        <v>2.3564452119420747E-2</v>
      </c>
      <c r="P113" s="45">
        <f>(H113-G113)/G113</f>
        <v>1.8174787316318639E-2</v>
      </c>
      <c r="Q113" s="45">
        <f>(I113-H113)/H113</f>
        <v>1.6584377769337889E-2</v>
      </c>
      <c r="R113" s="45">
        <f>(J113-I113)/I113</f>
        <v>1.033623910336239E-2</v>
      </c>
      <c r="S113" s="45">
        <f t="shared" si="3"/>
        <v>1.5031801396339641E-2</v>
      </c>
      <c r="T113" s="58"/>
    </row>
    <row r="114" spans="1:20" x14ac:dyDescent="0.2">
      <c r="A114" s="41">
        <v>107</v>
      </c>
      <c r="B114" s="41" t="s">
        <v>155</v>
      </c>
      <c r="C114" s="43">
        <v>2022</v>
      </c>
      <c r="D114" s="43">
        <v>2074</v>
      </c>
      <c r="E114" s="43">
        <v>2107</v>
      </c>
      <c r="F114" s="43">
        <v>2156</v>
      </c>
      <c r="G114" s="43">
        <v>0</v>
      </c>
      <c r="H114" s="43">
        <v>0</v>
      </c>
      <c r="I114" s="43">
        <v>0</v>
      </c>
      <c r="J114" s="43">
        <v>1</v>
      </c>
      <c r="K114" s="62"/>
      <c r="L114" s="45">
        <f>(D114-C114)/C114</f>
        <v>2.5717111770524232E-2</v>
      </c>
      <c r="M114" s="45">
        <f>(E114-D114)/D114</f>
        <v>1.5911282545805209E-2</v>
      </c>
      <c r="N114" s="45">
        <f>(F114-E114)/E114</f>
        <v>2.3255813953488372E-2</v>
      </c>
      <c r="O114" s="45">
        <f t="shared" si="2"/>
        <v>2.1628069423272601E-2</v>
      </c>
      <c r="P114" s="45" t="s">
        <v>22</v>
      </c>
      <c r="Q114" s="45" t="s">
        <v>22</v>
      </c>
      <c r="R114" s="45" t="s">
        <v>22</v>
      </c>
      <c r="S114" s="45" t="s">
        <v>22</v>
      </c>
      <c r="T114" s="58"/>
    </row>
    <row r="115" spans="1:20" x14ac:dyDescent="0.2">
      <c r="A115" s="41">
        <v>108</v>
      </c>
      <c r="B115" s="41" t="s">
        <v>156</v>
      </c>
      <c r="C115" s="43">
        <v>2134</v>
      </c>
      <c r="D115" s="43">
        <v>2147</v>
      </c>
      <c r="E115" s="43">
        <v>2165</v>
      </c>
      <c r="F115" s="43">
        <v>2195</v>
      </c>
      <c r="G115" s="43">
        <v>0</v>
      </c>
      <c r="H115" s="43">
        <v>0</v>
      </c>
      <c r="I115" s="43">
        <v>0</v>
      </c>
      <c r="J115" s="43">
        <v>0</v>
      </c>
      <c r="K115" s="62"/>
      <c r="L115" s="45">
        <f>(D115-C115)/C115</f>
        <v>6.0918462980318654E-3</v>
      </c>
      <c r="M115" s="45">
        <f>(E115-D115)/D115</f>
        <v>8.3837913367489515E-3</v>
      </c>
      <c r="N115" s="45">
        <f>(F115-E115)/E115</f>
        <v>1.3856812933025405E-2</v>
      </c>
      <c r="O115" s="45">
        <f t="shared" si="2"/>
        <v>9.4441501892687397E-3</v>
      </c>
      <c r="P115" s="45" t="s">
        <v>22</v>
      </c>
      <c r="Q115" s="45" t="s">
        <v>22</v>
      </c>
      <c r="R115" s="45" t="s">
        <v>22</v>
      </c>
      <c r="S115" s="45" t="s">
        <v>22</v>
      </c>
      <c r="T115" s="58"/>
    </row>
    <row r="116" spans="1:20" x14ac:dyDescent="0.2">
      <c r="A116" s="41">
        <v>109</v>
      </c>
      <c r="B116" s="41" t="s">
        <v>47</v>
      </c>
      <c r="C116" s="43">
        <v>1735</v>
      </c>
      <c r="D116" s="43">
        <v>1736</v>
      </c>
      <c r="E116" s="43">
        <v>1764</v>
      </c>
      <c r="F116" s="43">
        <v>1786</v>
      </c>
      <c r="G116" s="43">
        <v>0</v>
      </c>
      <c r="H116" s="43">
        <v>0</v>
      </c>
      <c r="I116" s="43">
        <v>0</v>
      </c>
      <c r="J116" s="43">
        <v>0</v>
      </c>
      <c r="K116" s="62"/>
      <c r="L116" s="45">
        <f>(D116-C116)/C116</f>
        <v>5.7636887608069167E-4</v>
      </c>
      <c r="M116" s="45">
        <f>(E116-D116)/D116</f>
        <v>1.6129032258064516E-2</v>
      </c>
      <c r="N116" s="45">
        <f>(F116-E116)/E116</f>
        <v>1.2471655328798186E-2</v>
      </c>
      <c r="O116" s="45">
        <f t="shared" si="2"/>
        <v>9.7256854876477967E-3</v>
      </c>
      <c r="P116" s="45" t="s">
        <v>22</v>
      </c>
      <c r="Q116" s="45" t="s">
        <v>22</v>
      </c>
      <c r="R116" s="45" t="s">
        <v>22</v>
      </c>
      <c r="S116" s="45" t="s">
        <v>22</v>
      </c>
      <c r="T116" s="58"/>
    </row>
    <row r="117" spans="1:20" x14ac:dyDescent="0.2">
      <c r="A117" s="41">
        <v>110</v>
      </c>
      <c r="B117" s="41" t="s">
        <v>48</v>
      </c>
      <c r="C117" s="43">
        <v>6464</v>
      </c>
      <c r="D117" s="43">
        <v>6670</v>
      </c>
      <c r="E117" s="43">
        <v>6848</v>
      </c>
      <c r="F117" s="43">
        <v>7123</v>
      </c>
      <c r="G117" s="43">
        <v>0</v>
      </c>
      <c r="H117" s="43">
        <v>0</v>
      </c>
      <c r="I117" s="43">
        <v>0</v>
      </c>
      <c r="J117" s="43">
        <v>0</v>
      </c>
      <c r="K117" s="62"/>
      <c r="L117" s="45">
        <f>(D117-C117)/C117</f>
        <v>3.1868811881188119E-2</v>
      </c>
      <c r="M117" s="45">
        <f>(E117-D117)/D117</f>
        <v>2.6686656671664168E-2</v>
      </c>
      <c r="N117" s="45">
        <f>(F117-E117)/E117</f>
        <v>4.0157710280373834E-2</v>
      </c>
      <c r="O117" s="45">
        <f t="shared" si="2"/>
        <v>3.2904392944408709E-2</v>
      </c>
      <c r="P117" s="45" t="s">
        <v>22</v>
      </c>
      <c r="Q117" s="45" t="s">
        <v>22</v>
      </c>
      <c r="R117" s="45" t="s">
        <v>22</v>
      </c>
      <c r="S117" s="45" t="s">
        <v>22</v>
      </c>
      <c r="T117" s="58"/>
    </row>
    <row r="118" spans="1:20" x14ac:dyDescent="0.2">
      <c r="A118" s="41">
        <v>111</v>
      </c>
      <c r="B118" s="41" t="s">
        <v>157</v>
      </c>
      <c r="C118" s="43">
        <v>2685</v>
      </c>
      <c r="D118" s="43">
        <v>2730</v>
      </c>
      <c r="E118" s="43">
        <v>2794</v>
      </c>
      <c r="F118" s="43">
        <v>2894</v>
      </c>
      <c r="G118" s="43">
        <v>0</v>
      </c>
      <c r="H118" s="43">
        <v>0</v>
      </c>
      <c r="I118" s="43">
        <v>0</v>
      </c>
      <c r="J118" s="43">
        <v>0</v>
      </c>
      <c r="K118" s="62"/>
      <c r="L118" s="45">
        <f>(D118-C118)/C118</f>
        <v>1.6759776536312849E-2</v>
      </c>
      <c r="M118" s="45">
        <f>(E118-D118)/D118</f>
        <v>2.3443223443223443E-2</v>
      </c>
      <c r="N118" s="45">
        <f>(F118-E118)/E118</f>
        <v>3.579098067287044E-2</v>
      </c>
      <c r="O118" s="45">
        <f t="shared" si="2"/>
        <v>2.5331326884135575E-2</v>
      </c>
      <c r="P118" s="45" t="s">
        <v>22</v>
      </c>
      <c r="Q118" s="45" t="s">
        <v>22</v>
      </c>
      <c r="R118" s="45" t="s">
        <v>22</v>
      </c>
      <c r="S118" s="45" t="s">
        <v>22</v>
      </c>
      <c r="T118" s="58"/>
    </row>
    <row r="119" spans="1:20" x14ac:dyDescent="0.2">
      <c r="A119" s="41">
        <v>112</v>
      </c>
      <c r="B119" s="41" t="s">
        <v>49</v>
      </c>
      <c r="C119" s="43">
        <v>9734</v>
      </c>
      <c r="D119" s="43">
        <v>9836</v>
      </c>
      <c r="E119" s="43">
        <v>9965</v>
      </c>
      <c r="F119" s="43">
        <v>10136</v>
      </c>
      <c r="G119" s="43">
        <v>8559</v>
      </c>
      <c r="H119" s="43">
        <v>8647</v>
      </c>
      <c r="I119" s="43">
        <v>8772</v>
      </c>
      <c r="J119" s="43">
        <v>8842</v>
      </c>
      <c r="K119" s="62"/>
      <c r="L119" s="45">
        <f>(D119-C119)/C119</f>
        <v>1.0478734333264845E-2</v>
      </c>
      <c r="M119" s="45">
        <f>(E119-D119)/D119</f>
        <v>1.3115087433916227E-2</v>
      </c>
      <c r="N119" s="45">
        <f>(F119-E119)/E119</f>
        <v>1.7160060210737581E-2</v>
      </c>
      <c r="O119" s="45">
        <f t="shared" si="2"/>
        <v>1.3584627325972884E-2</v>
      </c>
      <c r="P119" s="45">
        <f>(H119-G119)/G119</f>
        <v>1.0281574950344666E-2</v>
      </c>
      <c r="Q119" s="45">
        <f>(I119-H119)/H119</f>
        <v>1.4455880652249335E-2</v>
      </c>
      <c r="R119" s="45">
        <f>(J119-I119)/I119</f>
        <v>7.9799361605107158E-3</v>
      </c>
      <c r="S119" s="45">
        <f t="shared" si="3"/>
        <v>1.0905797254368238E-2</v>
      </c>
      <c r="T119" s="58"/>
    </row>
    <row r="120" spans="1:20" x14ac:dyDescent="0.2">
      <c r="A120" s="41">
        <v>113</v>
      </c>
      <c r="B120" s="41" t="s">
        <v>158</v>
      </c>
      <c r="C120" s="43">
        <v>1927</v>
      </c>
      <c r="D120" s="43">
        <v>1945</v>
      </c>
      <c r="E120" s="43">
        <v>1964</v>
      </c>
      <c r="F120" s="43">
        <v>1989</v>
      </c>
      <c r="G120" s="43">
        <v>1</v>
      </c>
      <c r="H120" s="43">
        <v>0</v>
      </c>
      <c r="I120" s="43">
        <v>0</v>
      </c>
      <c r="J120" s="43">
        <v>0</v>
      </c>
      <c r="K120" s="62"/>
      <c r="L120" s="45">
        <f>(D120-C120)/C120</f>
        <v>9.3409444732745206E-3</v>
      </c>
      <c r="M120" s="45">
        <f>(E120-D120)/D120</f>
        <v>9.7686375321336758E-3</v>
      </c>
      <c r="N120" s="45">
        <f>(F120-E120)/E120</f>
        <v>1.2729124236252547E-2</v>
      </c>
      <c r="O120" s="45">
        <f t="shared" si="2"/>
        <v>1.061290208055358E-2</v>
      </c>
      <c r="P120" s="45" t="s">
        <v>22</v>
      </c>
      <c r="Q120" s="45" t="s">
        <v>22</v>
      </c>
      <c r="R120" s="45" t="s">
        <v>22</v>
      </c>
      <c r="S120" s="45" t="s">
        <v>22</v>
      </c>
      <c r="T120" s="58"/>
    </row>
    <row r="121" spans="1:20" x14ac:dyDescent="0.2">
      <c r="A121" s="41">
        <v>114</v>
      </c>
      <c r="B121" s="41" t="s">
        <v>159</v>
      </c>
      <c r="C121" s="43">
        <v>3043</v>
      </c>
      <c r="D121" s="43">
        <v>3093</v>
      </c>
      <c r="E121" s="43">
        <v>3152</v>
      </c>
      <c r="F121" s="43">
        <v>3199</v>
      </c>
      <c r="G121" s="43">
        <v>2565</v>
      </c>
      <c r="H121" s="43">
        <v>2586</v>
      </c>
      <c r="I121" s="43">
        <v>2608</v>
      </c>
      <c r="J121" s="43">
        <v>2647</v>
      </c>
      <c r="K121" s="62"/>
      <c r="L121" s="45">
        <f>(D121-C121)/C121</f>
        <v>1.6431153466973381E-2</v>
      </c>
      <c r="M121" s="45">
        <f>(E121-D121)/D121</f>
        <v>1.9075331393469123E-2</v>
      </c>
      <c r="N121" s="45">
        <f>(F121-E121)/E121</f>
        <v>1.4911167512690355E-2</v>
      </c>
      <c r="O121" s="45">
        <f t="shared" si="2"/>
        <v>1.6805884124377616E-2</v>
      </c>
      <c r="P121" s="45">
        <f>(H121-G121)/G121</f>
        <v>8.1871345029239772E-3</v>
      </c>
      <c r="Q121" s="45">
        <f>(I121-H121)/H121</f>
        <v>8.5073472544470227E-3</v>
      </c>
      <c r="R121" s="45">
        <f>(J121-I121)/I121</f>
        <v>1.495398773006135E-2</v>
      </c>
      <c r="S121" s="45">
        <f t="shared" si="3"/>
        <v>1.0549489829144117E-2</v>
      </c>
      <c r="T121" s="58"/>
    </row>
    <row r="122" spans="1:20" x14ac:dyDescent="0.2">
      <c r="A122" s="41">
        <v>115</v>
      </c>
      <c r="B122" s="41" t="s">
        <v>160</v>
      </c>
      <c r="C122" s="43">
        <v>36463</v>
      </c>
      <c r="D122" s="43">
        <v>37811</v>
      </c>
      <c r="E122" s="43">
        <v>39177</v>
      </c>
      <c r="F122" s="43">
        <v>40083</v>
      </c>
      <c r="G122" s="43">
        <v>36926</v>
      </c>
      <c r="H122" s="43">
        <v>38127</v>
      </c>
      <c r="I122" s="43">
        <v>39494</v>
      </c>
      <c r="J122" s="43">
        <v>40276</v>
      </c>
      <c r="K122" s="62"/>
      <c r="L122" s="45">
        <f>(D122-C122)/C122</f>
        <v>3.6968982255985522E-2</v>
      </c>
      <c r="M122" s="45">
        <f>(E122-D122)/D122</f>
        <v>3.6127052974002274E-2</v>
      </c>
      <c r="N122" s="45">
        <f>(F122-E122)/E122</f>
        <v>2.3125813615131326E-2</v>
      </c>
      <c r="O122" s="45">
        <f t="shared" si="2"/>
        <v>3.2073949615039711E-2</v>
      </c>
      <c r="P122" s="45">
        <f>(H122-G122)/G122</f>
        <v>3.2524508476412285E-2</v>
      </c>
      <c r="Q122" s="45">
        <f>(I122-H122)/H122</f>
        <v>3.5853856846853938E-2</v>
      </c>
      <c r="R122" s="45">
        <f>(J122-I122)/I122</f>
        <v>1.9800476021674177E-2</v>
      </c>
      <c r="S122" s="45">
        <f t="shared" si="3"/>
        <v>2.9392947114980129E-2</v>
      </c>
      <c r="T122" s="58"/>
    </row>
    <row r="123" spans="1:20" x14ac:dyDescent="0.2">
      <c r="A123" s="41">
        <v>116</v>
      </c>
      <c r="B123" s="41" t="s">
        <v>161</v>
      </c>
      <c r="C123" s="43">
        <v>792</v>
      </c>
      <c r="D123" s="43">
        <v>811</v>
      </c>
      <c r="E123" s="43">
        <v>828</v>
      </c>
      <c r="F123" s="43">
        <v>843</v>
      </c>
      <c r="G123" s="43">
        <v>0</v>
      </c>
      <c r="H123" s="43">
        <v>0</v>
      </c>
      <c r="I123" s="43">
        <v>0</v>
      </c>
      <c r="J123" s="43">
        <v>0</v>
      </c>
      <c r="K123" s="62"/>
      <c r="L123" s="45">
        <f>(D123-C123)/C123</f>
        <v>2.3989898989898988E-2</v>
      </c>
      <c r="M123" s="45">
        <f>(E123-D123)/D123</f>
        <v>2.096177558569667E-2</v>
      </c>
      <c r="N123" s="45">
        <f>(F123-E123)/E123</f>
        <v>1.8115942028985508E-2</v>
      </c>
      <c r="O123" s="45">
        <f t="shared" si="2"/>
        <v>2.1022538868193722E-2</v>
      </c>
      <c r="P123" s="45" t="s">
        <v>22</v>
      </c>
      <c r="Q123" s="45" t="s">
        <v>22</v>
      </c>
      <c r="R123" s="45" t="s">
        <v>22</v>
      </c>
      <c r="S123" s="45" t="s">
        <v>22</v>
      </c>
      <c r="T123" s="58"/>
    </row>
    <row r="124" spans="1:20" x14ac:dyDescent="0.2">
      <c r="A124" s="41">
        <v>117</v>
      </c>
      <c r="B124" s="41" t="s">
        <v>162</v>
      </c>
      <c r="C124" s="43">
        <v>2091</v>
      </c>
      <c r="D124" s="43">
        <v>2111</v>
      </c>
      <c r="E124" s="43">
        <v>2130</v>
      </c>
      <c r="F124" s="43">
        <v>2161</v>
      </c>
      <c r="G124" s="43">
        <v>0</v>
      </c>
      <c r="H124" s="43">
        <v>0</v>
      </c>
      <c r="I124" s="43">
        <v>0</v>
      </c>
      <c r="J124" s="43">
        <v>0</v>
      </c>
      <c r="K124" s="62"/>
      <c r="L124" s="45">
        <f>(D124-C124)/C124</f>
        <v>9.5648015303682454E-3</v>
      </c>
      <c r="M124" s="45">
        <f>(E124-D124)/D124</f>
        <v>9.0004737091425868E-3</v>
      </c>
      <c r="N124" s="45">
        <f>(F124-E124)/E124</f>
        <v>1.4553990610328639E-2</v>
      </c>
      <c r="O124" s="45">
        <f t="shared" si="2"/>
        <v>1.1039755283279823E-2</v>
      </c>
      <c r="P124" s="45" t="s">
        <v>22</v>
      </c>
      <c r="Q124" s="45" t="s">
        <v>22</v>
      </c>
      <c r="R124" s="45" t="s">
        <v>22</v>
      </c>
      <c r="S124" s="45" t="s">
        <v>22</v>
      </c>
      <c r="T124" s="58"/>
    </row>
    <row r="125" spans="1:20" x14ac:dyDescent="0.2">
      <c r="A125" s="41">
        <v>118</v>
      </c>
      <c r="B125" s="41" t="s">
        <v>163</v>
      </c>
      <c r="C125" s="43">
        <v>15763</v>
      </c>
      <c r="D125" s="43">
        <v>15995</v>
      </c>
      <c r="E125" s="43">
        <v>16197</v>
      </c>
      <c r="F125" s="43">
        <v>16383</v>
      </c>
      <c r="G125" s="43">
        <v>4269</v>
      </c>
      <c r="H125" s="43">
        <v>4345</v>
      </c>
      <c r="I125" s="43">
        <v>4441</v>
      </c>
      <c r="J125" s="43">
        <v>4465</v>
      </c>
      <c r="K125" s="62"/>
      <c r="L125" s="45">
        <f>(D125-C125)/C125</f>
        <v>1.4718010530990294E-2</v>
      </c>
      <c r="M125" s="45">
        <f>(E125-D125)/D125</f>
        <v>1.2628946545795562E-2</v>
      </c>
      <c r="N125" s="45">
        <f>(F125-E125)/E125</f>
        <v>1.148360807556955E-2</v>
      </c>
      <c r="O125" s="45">
        <f t="shared" si="2"/>
        <v>1.2943521717451801E-2</v>
      </c>
      <c r="P125" s="45">
        <f>(H125-G125)/G125</f>
        <v>1.7802764113375499E-2</v>
      </c>
      <c r="Q125" s="45">
        <f>(I125-H125)/H125</f>
        <v>2.2094361334867665E-2</v>
      </c>
      <c r="R125" s="45">
        <f>(J125-I125)/I125</f>
        <v>5.4041882458905656E-3</v>
      </c>
      <c r="S125" s="45">
        <f t="shared" si="3"/>
        <v>1.5100437898044577E-2</v>
      </c>
      <c r="T125" s="58"/>
    </row>
    <row r="126" spans="1:20" x14ac:dyDescent="0.2">
      <c r="A126" s="41">
        <v>119</v>
      </c>
      <c r="B126" s="41" t="s">
        <v>50</v>
      </c>
      <c r="C126" s="43">
        <v>36174</v>
      </c>
      <c r="D126" s="43">
        <v>37040</v>
      </c>
      <c r="E126" s="43">
        <v>38093</v>
      </c>
      <c r="F126" s="43">
        <v>39284</v>
      </c>
      <c r="G126" s="43">
        <v>27415</v>
      </c>
      <c r="H126" s="43">
        <v>27889</v>
      </c>
      <c r="I126" s="43">
        <v>30521</v>
      </c>
      <c r="J126" s="43">
        <v>33701</v>
      </c>
      <c r="K126" s="62"/>
      <c r="L126" s="45">
        <f>(D126-C126)/C126</f>
        <v>2.3939846298446397E-2</v>
      </c>
      <c r="M126" s="45">
        <f>(E126-D126)/D126</f>
        <v>2.8428725701943845E-2</v>
      </c>
      <c r="N126" s="45">
        <f>(F126-E126)/E126</f>
        <v>3.1265586853227625E-2</v>
      </c>
      <c r="O126" s="45">
        <f t="shared" si="2"/>
        <v>2.7878052951205958E-2</v>
      </c>
      <c r="P126" s="45">
        <f>(H126-G126)/G126</f>
        <v>1.7289804851358746E-2</v>
      </c>
      <c r="Q126" s="45">
        <f>(I126-H126)/H126</f>
        <v>9.4374125999498015E-2</v>
      </c>
      <c r="R126" s="45">
        <f>(J126-I126)/I126</f>
        <v>0.10419055732118869</v>
      </c>
      <c r="S126" s="45">
        <f t="shared" si="3"/>
        <v>7.1951496057348477E-2</v>
      </c>
      <c r="T126" s="58"/>
    </row>
    <row r="127" spans="1:20" x14ac:dyDescent="0.2">
      <c r="A127" s="41">
        <v>120</v>
      </c>
      <c r="B127" s="41" t="s">
        <v>164</v>
      </c>
      <c r="C127" s="43">
        <v>1250</v>
      </c>
      <c r="D127" s="43">
        <v>1269</v>
      </c>
      <c r="E127" s="43">
        <v>1285</v>
      </c>
      <c r="F127" s="43">
        <v>1297</v>
      </c>
      <c r="G127" s="43">
        <v>0</v>
      </c>
      <c r="H127" s="43">
        <v>0</v>
      </c>
      <c r="I127" s="43">
        <v>0</v>
      </c>
      <c r="J127" s="43">
        <v>0</v>
      </c>
      <c r="K127" s="62"/>
      <c r="L127" s="45">
        <f>(D127-C127)/C127</f>
        <v>1.52E-2</v>
      </c>
      <c r="M127" s="45">
        <f>(E127-D127)/D127</f>
        <v>1.260835303388495E-2</v>
      </c>
      <c r="N127" s="45">
        <f>(F127-E127)/E127</f>
        <v>9.3385214007782099E-3</v>
      </c>
      <c r="O127" s="45">
        <f t="shared" si="2"/>
        <v>1.2382291478221055E-2</v>
      </c>
      <c r="P127" s="45" t="s">
        <v>22</v>
      </c>
      <c r="Q127" s="45" t="s">
        <v>22</v>
      </c>
      <c r="R127" s="45" t="s">
        <v>22</v>
      </c>
      <c r="S127" s="45" t="s">
        <v>22</v>
      </c>
      <c r="T127" s="58"/>
    </row>
    <row r="128" spans="1:20" x14ac:dyDescent="0.2">
      <c r="A128" s="41">
        <v>121</v>
      </c>
      <c r="B128" s="41" t="s">
        <v>165</v>
      </c>
      <c r="C128" s="43">
        <v>929</v>
      </c>
      <c r="D128" s="43">
        <v>934</v>
      </c>
      <c r="E128" s="43">
        <v>937</v>
      </c>
      <c r="F128" s="43">
        <v>947</v>
      </c>
      <c r="G128" s="43">
        <v>0</v>
      </c>
      <c r="H128" s="43">
        <v>0</v>
      </c>
      <c r="I128" s="43">
        <v>0</v>
      </c>
      <c r="J128" s="43">
        <v>0</v>
      </c>
      <c r="K128" s="62"/>
      <c r="L128" s="45">
        <f>(D128-C128)/C128</f>
        <v>5.3821313240043061E-3</v>
      </c>
      <c r="M128" s="45">
        <f>(E128-D128)/D128</f>
        <v>3.2119914346895075E-3</v>
      </c>
      <c r="N128" s="45">
        <f>(F128-E128)/E128</f>
        <v>1.0672358591248666E-2</v>
      </c>
      <c r="O128" s="45">
        <f t="shared" si="2"/>
        <v>6.4221604499808266E-3</v>
      </c>
      <c r="P128" s="45" t="s">
        <v>22</v>
      </c>
      <c r="Q128" s="45" t="s">
        <v>22</v>
      </c>
      <c r="R128" s="45" t="s">
        <v>22</v>
      </c>
      <c r="S128" s="45" t="s">
        <v>22</v>
      </c>
      <c r="T128" s="58"/>
    </row>
    <row r="129" spans="1:20" x14ac:dyDescent="0.2">
      <c r="A129" s="41">
        <v>122</v>
      </c>
      <c r="B129" s="41" t="s">
        <v>166</v>
      </c>
      <c r="C129" s="43">
        <v>2812</v>
      </c>
      <c r="D129" s="43">
        <v>2855</v>
      </c>
      <c r="E129" s="43">
        <v>2899</v>
      </c>
      <c r="F129" s="43">
        <v>2936</v>
      </c>
      <c r="G129" s="43">
        <v>2646</v>
      </c>
      <c r="H129" s="43">
        <v>2719</v>
      </c>
      <c r="I129" s="43">
        <v>2763</v>
      </c>
      <c r="J129" s="43">
        <v>2779</v>
      </c>
      <c r="K129" s="62"/>
      <c r="L129" s="45">
        <f>(D129-C129)/C129</f>
        <v>1.5291607396870554E-2</v>
      </c>
      <c r="M129" s="45">
        <f>(E129-D129)/D129</f>
        <v>1.5411558669001752E-2</v>
      </c>
      <c r="N129" s="45">
        <f>(F129-E129)/E129</f>
        <v>1.2763021731631597E-2</v>
      </c>
      <c r="O129" s="45">
        <f t="shared" si="2"/>
        <v>1.4488729265834633E-2</v>
      </c>
      <c r="P129" s="45">
        <f>(H129-G129)/G129</f>
        <v>2.7588813303099018E-2</v>
      </c>
      <c r="Q129" s="45">
        <f>(I129-H129)/H129</f>
        <v>1.6182420007355647E-2</v>
      </c>
      <c r="R129" s="45">
        <f>(J129-I129)/I129</f>
        <v>5.7908070937386898E-3</v>
      </c>
      <c r="S129" s="45">
        <f t="shared" si="3"/>
        <v>1.6520680134731121E-2</v>
      </c>
      <c r="T129" s="58"/>
    </row>
    <row r="130" spans="1:20" x14ac:dyDescent="0.2">
      <c r="A130" s="41">
        <v>123</v>
      </c>
      <c r="B130" s="41" t="s">
        <v>51</v>
      </c>
      <c r="C130" s="43">
        <v>6645</v>
      </c>
      <c r="D130" s="43">
        <v>6909</v>
      </c>
      <c r="E130" s="43">
        <v>6999</v>
      </c>
      <c r="F130" s="43">
        <v>7114</v>
      </c>
      <c r="G130" s="43">
        <v>5432</v>
      </c>
      <c r="H130" s="43">
        <v>5611</v>
      </c>
      <c r="I130" s="43">
        <v>5645</v>
      </c>
      <c r="J130" s="43">
        <v>5672</v>
      </c>
      <c r="K130" s="62"/>
      <c r="L130" s="45">
        <f>(D130-C130)/C130</f>
        <v>3.9729119638826187E-2</v>
      </c>
      <c r="M130" s="45">
        <f>(E130-D130)/D130</f>
        <v>1.3026487190620929E-2</v>
      </c>
      <c r="N130" s="45">
        <f>(F130-E130)/E130</f>
        <v>1.6430918702671809E-2</v>
      </c>
      <c r="O130" s="45">
        <f t="shared" si="2"/>
        <v>2.3062175177372978E-2</v>
      </c>
      <c r="P130" s="45">
        <f>(H130-G130)/G130</f>
        <v>3.2952871870397644E-2</v>
      </c>
      <c r="Q130" s="45">
        <f>(I130-H130)/H130</f>
        <v>6.0595259312065585E-3</v>
      </c>
      <c r="R130" s="45">
        <f>(J130-I130)/I130</f>
        <v>4.7829937998228522E-3</v>
      </c>
      <c r="S130" s="45">
        <f t="shared" si="3"/>
        <v>1.4598463867142352E-2</v>
      </c>
      <c r="T130" s="58"/>
    </row>
    <row r="131" spans="1:20" x14ac:dyDescent="0.2">
      <c r="A131" s="41">
        <v>124</v>
      </c>
      <c r="B131" s="41" t="s">
        <v>167</v>
      </c>
      <c r="C131" s="43">
        <v>733</v>
      </c>
      <c r="D131" s="43">
        <v>742</v>
      </c>
      <c r="E131" s="43">
        <v>751</v>
      </c>
      <c r="F131" s="43">
        <v>802</v>
      </c>
      <c r="G131" s="43">
        <v>649</v>
      </c>
      <c r="H131" s="43">
        <v>666</v>
      </c>
      <c r="I131" s="43">
        <v>681</v>
      </c>
      <c r="J131" s="43">
        <v>702</v>
      </c>
      <c r="K131" s="62"/>
      <c r="L131" s="45">
        <f>(D131-C131)/C131</f>
        <v>1.227830832196453E-2</v>
      </c>
      <c r="M131" s="45">
        <f>(E131-D131)/D131</f>
        <v>1.2129380053908356E-2</v>
      </c>
      <c r="N131" s="45">
        <f>(F131-E131)/E131</f>
        <v>6.7909454061251665E-2</v>
      </c>
      <c r="O131" s="45">
        <f t="shared" si="2"/>
        <v>3.077238081237485E-2</v>
      </c>
      <c r="P131" s="45">
        <f>(H131-G131)/G131</f>
        <v>2.6194144838212634E-2</v>
      </c>
      <c r="Q131" s="45">
        <f>(I131-H131)/H131</f>
        <v>2.2522522522522521E-2</v>
      </c>
      <c r="R131" s="45">
        <f>(J131-I131)/I131</f>
        <v>3.0837004405286344E-2</v>
      </c>
      <c r="S131" s="45">
        <f t="shared" si="3"/>
        <v>2.6517890588673834E-2</v>
      </c>
      <c r="T131" s="58"/>
    </row>
    <row r="132" spans="1:20" x14ac:dyDescent="0.2">
      <c r="A132" s="41">
        <v>125</v>
      </c>
      <c r="B132" s="41" t="s">
        <v>168</v>
      </c>
      <c r="C132" s="43">
        <v>2209</v>
      </c>
      <c r="D132" s="43">
        <v>2238</v>
      </c>
      <c r="E132" s="43">
        <v>2282</v>
      </c>
      <c r="F132" s="43">
        <v>2330</v>
      </c>
      <c r="G132" s="43">
        <v>0</v>
      </c>
      <c r="H132" s="43">
        <v>0</v>
      </c>
      <c r="I132" s="43">
        <v>0</v>
      </c>
      <c r="J132" s="43">
        <v>0</v>
      </c>
      <c r="K132" s="62"/>
      <c r="L132" s="45">
        <f>(D132-C132)/C132</f>
        <v>1.3128112267994568E-2</v>
      </c>
      <c r="M132" s="45">
        <f>(E132-D132)/D132</f>
        <v>1.9660411081322611E-2</v>
      </c>
      <c r="N132" s="45">
        <f>(F132-E132)/E132</f>
        <v>2.1034180543382998E-2</v>
      </c>
      <c r="O132" s="45">
        <f t="shared" si="2"/>
        <v>1.7940901297566727E-2</v>
      </c>
      <c r="P132" s="45" t="s">
        <v>22</v>
      </c>
      <c r="Q132" s="45" t="s">
        <v>22</v>
      </c>
      <c r="R132" s="45" t="s">
        <v>22</v>
      </c>
      <c r="S132" s="45" t="s">
        <v>22</v>
      </c>
      <c r="T132" s="58"/>
    </row>
    <row r="133" spans="1:20" x14ac:dyDescent="0.2">
      <c r="A133" s="41">
        <v>126</v>
      </c>
      <c r="B133" s="41" t="s">
        <v>52</v>
      </c>
      <c r="C133" s="43">
        <v>49729</v>
      </c>
      <c r="D133" s="43">
        <v>52499</v>
      </c>
      <c r="E133" s="43">
        <v>54623</v>
      </c>
      <c r="F133" s="43">
        <v>57218</v>
      </c>
      <c r="G133" s="43">
        <v>9918</v>
      </c>
      <c r="H133" s="43">
        <v>11243</v>
      </c>
      <c r="I133" s="43">
        <v>12088</v>
      </c>
      <c r="J133" s="43">
        <v>12793</v>
      </c>
      <c r="K133" s="62"/>
      <c r="L133" s="45">
        <f>(D133-C133)/C133</f>
        <v>5.5701904321422108E-2</v>
      </c>
      <c r="M133" s="45">
        <f>(E133-D133)/D133</f>
        <v>4.0457913484066362E-2</v>
      </c>
      <c r="N133" s="45">
        <f>(F133-E133)/E133</f>
        <v>4.7507460227376744E-2</v>
      </c>
      <c r="O133" s="45">
        <f t="shared" si="2"/>
        <v>4.7889092677621738E-2</v>
      </c>
      <c r="P133" s="45">
        <f>(H133-G133)/G133</f>
        <v>0.13359548296027424</v>
      </c>
      <c r="Q133" s="45">
        <f>(I133-H133)/H133</f>
        <v>7.5157876011740635E-2</v>
      </c>
      <c r="R133" s="45">
        <f>(J133-I133)/I133</f>
        <v>5.8322303110522833E-2</v>
      </c>
      <c r="S133" s="45">
        <f t="shared" si="3"/>
        <v>8.902522069417923E-2</v>
      </c>
      <c r="T133" s="58"/>
    </row>
    <row r="134" spans="1:20" x14ac:dyDescent="0.2">
      <c r="A134" s="41">
        <v>127</v>
      </c>
      <c r="B134" s="41" t="s">
        <v>169</v>
      </c>
      <c r="C134" s="43">
        <v>921</v>
      </c>
      <c r="D134" s="43">
        <v>926</v>
      </c>
      <c r="E134" s="43">
        <v>938</v>
      </c>
      <c r="F134" s="43">
        <v>944</v>
      </c>
      <c r="G134" s="43">
        <v>0</v>
      </c>
      <c r="H134" s="43">
        <v>0</v>
      </c>
      <c r="I134" s="43">
        <v>0</v>
      </c>
      <c r="J134" s="43">
        <v>0</v>
      </c>
      <c r="K134" s="62"/>
      <c r="L134" s="45">
        <f>(D134-C134)/C134</f>
        <v>5.4288816503800215E-3</v>
      </c>
      <c r="M134" s="45">
        <f>(E134-D134)/D134</f>
        <v>1.2958963282937365E-2</v>
      </c>
      <c r="N134" s="45">
        <f>(F134-E134)/E134</f>
        <v>6.3965884861407248E-3</v>
      </c>
      <c r="O134" s="45">
        <f t="shared" si="2"/>
        <v>8.2614778064860356E-3</v>
      </c>
      <c r="P134" s="45" t="s">
        <v>22</v>
      </c>
      <c r="Q134" s="45" t="s">
        <v>22</v>
      </c>
      <c r="R134" s="45" t="s">
        <v>22</v>
      </c>
      <c r="S134" s="45" t="s">
        <v>22</v>
      </c>
      <c r="T134" s="58"/>
    </row>
    <row r="135" spans="1:20" x14ac:dyDescent="0.2">
      <c r="A135" s="41">
        <v>128</v>
      </c>
      <c r="B135" s="41" t="s">
        <v>170</v>
      </c>
      <c r="C135" s="43">
        <v>2233</v>
      </c>
      <c r="D135" s="43">
        <v>2301</v>
      </c>
      <c r="E135" s="43">
        <v>2348</v>
      </c>
      <c r="F135" s="43">
        <v>2421</v>
      </c>
      <c r="G135" s="43">
        <v>0</v>
      </c>
      <c r="H135" s="43">
        <v>0</v>
      </c>
      <c r="I135" s="43">
        <v>0</v>
      </c>
      <c r="J135" s="43">
        <v>0</v>
      </c>
      <c r="K135" s="62"/>
      <c r="L135" s="45">
        <f>(D135-C135)/C135</f>
        <v>3.0452306314375281E-2</v>
      </c>
      <c r="M135" s="45">
        <f>(E135-D135)/D135</f>
        <v>2.0425901781833986E-2</v>
      </c>
      <c r="N135" s="45">
        <f>(F135-E135)/E135</f>
        <v>3.1090289608177172E-2</v>
      </c>
      <c r="O135" s="45">
        <f t="shared" si="2"/>
        <v>2.7322832568128813E-2</v>
      </c>
      <c r="P135" s="45" t="s">
        <v>22</v>
      </c>
      <c r="Q135" s="45" t="s">
        <v>22</v>
      </c>
      <c r="R135" s="45" t="s">
        <v>22</v>
      </c>
      <c r="S135" s="45" t="s">
        <v>22</v>
      </c>
      <c r="T135" s="58"/>
    </row>
    <row r="136" spans="1:20" x14ac:dyDescent="0.2">
      <c r="A136" s="41">
        <v>129</v>
      </c>
      <c r="B136" s="41" t="s">
        <v>171</v>
      </c>
      <c r="C136" s="43">
        <v>3815</v>
      </c>
      <c r="D136" s="43">
        <v>3858</v>
      </c>
      <c r="E136" s="43">
        <v>3892</v>
      </c>
      <c r="F136" s="43">
        <v>3918</v>
      </c>
      <c r="G136" s="43">
        <v>2309</v>
      </c>
      <c r="H136" s="43">
        <v>2323</v>
      </c>
      <c r="I136" s="43">
        <v>2331</v>
      </c>
      <c r="J136" s="43">
        <v>2330</v>
      </c>
      <c r="K136" s="62"/>
      <c r="L136" s="45">
        <f>(D136-C136)/C136</f>
        <v>1.1271297509829619E-2</v>
      </c>
      <c r="M136" s="45">
        <f>(E136-D136)/D136</f>
        <v>8.812856402280975E-3</v>
      </c>
      <c r="N136" s="45">
        <f>(F136-E136)/E136</f>
        <v>6.6803699897225073E-3</v>
      </c>
      <c r="O136" s="45">
        <f t="shared" si="2"/>
        <v>8.921507967277701E-3</v>
      </c>
      <c r="P136" s="45">
        <f>(H136-G136)/G136</f>
        <v>6.0632308358596794E-3</v>
      </c>
      <c r="Q136" s="45">
        <f>(I136-H136)/H136</f>
        <v>3.4438226431338786E-3</v>
      </c>
      <c r="R136" s="45">
        <f>(J136-I136)/I136</f>
        <v>-4.29000429000429E-4</v>
      </c>
      <c r="S136" s="45">
        <f t="shared" si="3"/>
        <v>3.026017683331043E-3</v>
      </c>
      <c r="T136" s="58"/>
    </row>
    <row r="137" spans="1:20" x14ac:dyDescent="0.2">
      <c r="A137" s="41">
        <v>130</v>
      </c>
      <c r="B137" s="41" t="s">
        <v>172</v>
      </c>
      <c r="C137" s="43">
        <v>989</v>
      </c>
      <c r="D137" s="43">
        <v>1022</v>
      </c>
      <c r="E137" s="43">
        <v>1048</v>
      </c>
      <c r="F137" s="43">
        <v>1090</v>
      </c>
      <c r="G137" s="43">
        <v>0</v>
      </c>
      <c r="H137" s="43">
        <v>0</v>
      </c>
      <c r="I137" s="43">
        <v>0</v>
      </c>
      <c r="J137" s="43">
        <v>0</v>
      </c>
      <c r="K137" s="62"/>
      <c r="L137" s="45">
        <f>(D137-C137)/C137</f>
        <v>3.3367037411526794E-2</v>
      </c>
      <c r="M137" s="45">
        <f>(E137-D137)/D137</f>
        <v>2.5440313111545987E-2</v>
      </c>
      <c r="N137" s="45">
        <f>(F137-E137)/E137</f>
        <v>4.0076335877862593E-2</v>
      </c>
      <c r="O137" s="45">
        <f t="shared" ref="O137:O200" si="4">AVERAGE(L137:N137)</f>
        <v>3.2961228800311791E-2</v>
      </c>
      <c r="P137" s="45" t="s">
        <v>22</v>
      </c>
      <c r="Q137" s="45" t="s">
        <v>22</v>
      </c>
      <c r="R137" s="45" t="s">
        <v>22</v>
      </c>
      <c r="S137" s="45" t="s">
        <v>22</v>
      </c>
      <c r="T137" s="58"/>
    </row>
    <row r="138" spans="1:20" x14ac:dyDescent="0.2">
      <c r="A138" s="41">
        <v>131</v>
      </c>
      <c r="B138" s="41" t="s">
        <v>173</v>
      </c>
      <c r="C138" s="43">
        <v>4133</v>
      </c>
      <c r="D138" s="43">
        <v>4172</v>
      </c>
      <c r="E138" s="43">
        <v>4181</v>
      </c>
      <c r="F138" s="43">
        <v>4202</v>
      </c>
      <c r="G138" s="43">
        <v>0</v>
      </c>
      <c r="H138" s="43">
        <v>0</v>
      </c>
      <c r="I138" s="43">
        <v>0</v>
      </c>
      <c r="J138" s="43">
        <v>0</v>
      </c>
      <c r="K138" s="62"/>
      <c r="L138" s="45">
        <f>(D138-C138)/C138</f>
        <v>9.4362448584563267E-3</v>
      </c>
      <c r="M138" s="45">
        <f>(E138-D138)/D138</f>
        <v>2.1572387344199425E-3</v>
      </c>
      <c r="N138" s="45">
        <f>(F138-E138)/E138</f>
        <v>5.0227218368811286E-3</v>
      </c>
      <c r="O138" s="45">
        <f t="shared" si="4"/>
        <v>5.5387351432524658E-3</v>
      </c>
      <c r="P138" s="45" t="s">
        <v>22</v>
      </c>
      <c r="Q138" s="45" t="s">
        <v>22</v>
      </c>
      <c r="R138" s="45" t="s">
        <v>22</v>
      </c>
      <c r="S138" s="45" t="s">
        <v>22</v>
      </c>
      <c r="T138" s="58"/>
    </row>
    <row r="139" spans="1:20" x14ac:dyDescent="0.2">
      <c r="A139" s="41">
        <v>132</v>
      </c>
      <c r="B139" s="41" t="s">
        <v>174</v>
      </c>
      <c r="C139" s="43">
        <v>630</v>
      </c>
      <c r="D139" s="43">
        <v>630</v>
      </c>
      <c r="E139" s="43">
        <v>638</v>
      </c>
      <c r="F139" s="43">
        <v>684</v>
      </c>
      <c r="G139" s="43">
        <v>515</v>
      </c>
      <c r="H139" s="43">
        <v>529</v>
      </c>
      <c r="I139" s="43">
        <v>532</v>
      </c>
      <c r="J139" s="43">
        <v>536</v>
      </c>
      <c r="K139" s="62"/>
      <c r="L139" s="45">
        <f>(D139-C139)/C139</f>
        <v>0</v>
      </c>
      <c r="M139" s="45">
        <f>(E139-D139)/D139</f>
        <v>1.2698412698412698E-2</v>
      </c>
      <c r="N139" s="45">
        <f>(F139-E139)/E139</f>
        <v>7.2100313479623826E-2</v>
      </c>
      <c r="O139" s="45">
        <f t="shared" si="4"/>
        <v>2.8266242059345508E-2</v>
      </c>
      <c r="P139" s="45">
        <f>(H139-G139)/G139</f>
        <v>2.7184466019417475E-2</v>
      </c>
      <c r="Q139" s="45">
        <f>(I139-H139)/H139</f>
        <v>5.6710775047258983E-3</v>
      </c>
      <c r="R139" s="45">
        <f>(J139-I139)/I139</f>
        <v>7.5187969924812026E-3</v>
      </c>
      <c r="S139" s="45">
        <f t="shared" ref="S139:S195" si="5">AVERAGE(P139:R139)</f>
        <v>1.3458113505541526E-2</v>
      </c>
      <c r="T139" s="58"/>
    </row>
    <row r="140" spans="1:20" x14ac:dyDescent="0.2">
      <c r="A140" s="41">
        <v>133</v>
      </c>
      <c r="B140" s="41" t="s">
        <v>53</v>
      </c>
      <c r="C140" s="43">
        <v>10252</v>
      </c>
      <c r="D140" s="43">
        <v>10298</v>
      </c>
      <c r="E140" s="43">
        <v>10337</v>
      </c>
      <c r="F140" s="43">
        <v>10650</v>
      </c>
      <c r="G140" s="43">
        <v>5341</v>
      </c>
      <c r="H140" s="43">
        <v>5488</v>
      </c>
      <c r="I140" s="43">
        <v>5750</v>
      </c>
      <c r="J140" s="43">
        <v>6186</v>
      </c>
      <c r="K140" s="62"/>
      <c r="L140" s="45">
        <f>(D140-C140)/C140</f>
        <v>4.4869293796332421E-3</v>
      </c>
      <c r="M140" s="45">
        <f>(E140-D140)/D140</f>
        <v>3.7871431345892406E-3</v>
      </c>
      <c r="N140" s="45">
        <f>(F140-E140)/E140</f>
        <v>3.0279578214182066E-2</v>
      </c>
      <c r="O140" s="45">
        <f t="shared" si="4"/>
        <v>1.2851216909468182E-2</v>
      </c>
      <c r="P140" s="45">
        <f>(H140-G140)/G140</f>
        <v>2.7522935779816515E-2</v>
      </c>
      <c r="Q140" s="45">
        <f>(I140-H140)/H140</f>
        <v>4.7740524781341109E-2</v>
      </c>
      <c r="R140" s="45">
        <f>(J140-I140)/I140</f>
        <v>7.5826086956521738E-2</v>
      </c>
      <c r="S140" s="45">
        <f t="shared" si="5"/>
        <v>5.0363182505893118E-2</v>
      </c>
      <c r="T140" s="58"/>
    </row>
    <row r="141" spans="1:20" x14ac:dyDescent="0.2">
      <c r="A141" s="41">
        <v>134</v>
      </c>
      <c r="B141" s="41" t="s">
        <v>175</v>
      </c>
      <c r="C141" s="43">
        <v>649</v>
      </c>
      <c r="D141" s="43">
        <v>661</v>
      </c>
      <c r="E141" s="43">
        <v>668</v>
      </c>
      <c r="F141" s="43">
        <v>674</v>
      </c>
      <c r="G141" s="43">
        <v>0</v>
      </c>
      <c r="H141" s="43">
        <v>0</v>
      </c>
      <c r="I141" s="43">
        <v>0</v>
      </c>
      <c r="J141" s="43">
        <v>0</v>
      </c>
      <c r="K141" s="62"/>
      <c r="L141" s="45">
        <f>(D141-C141)/C141</f>
        <v>1.8489984591679508E-2</v>
      </c>
      <c r="M141" s="45">
        <f>(E141-D141)/D141</f>
        <v>1.059001512859304E-2</v>
      </c>
      <c r="N141" s="45">
        <f>(F141-E141)/E141</f>
        <v>8.9820359281437123E-3</v>
      </c>
      <c r="O141" s="45">
        <f t="shared" si="4"/>
        <v>1.2687345216138754E-2</v>
      </c>
      <c r="P141" s="45" t="s">
        <v>22</v>
      </c>
      <c r="Q141" s="45" t="s">
        <v>22</v>
      </c>
      <c r="R141" s="45" t="s">
        <v>22</v>
      </c>
      <c r="S141" s="45" t="s">
        <v>22</v>
      </c>
      <c r="T141" s="58"/>
    </row>
    <row r="142" spans="1:20" x14ac:dyDescent="0.2">
      <c r="A142" s="41">
        <v>135</v>
      </c>
      <c r="B142" s="41" t="s">
        <v>176</v>
      </c>
      <c r="C142" s="43">
        <v>1557</v>
      </c>
      <c r="D142" s="43">
        <v>1580</v>
      </c>
      <c r="E142" s="43">
        <v>1595</v>
      </c>
      <c r="F142" s="43">
        <v>1623</v>
      </c>
      <c r="G142" s="43">
        <v>1</v>
      </c>
      <c r="H142" s="43">
        <v>0</v>
      </c>
      <c r="I142" s="43">
        <v>0</v>
      </c>
      <c r="J142" s="43">
        <v>0</v>
      </c>
      <c r="K142" s="62"/>
      <c r="L142" s="45">
        <f>(D142-C142)/C142</f>
        <v>1.4771997430956968E-2</v>
      </c>
      <c r="M142" s="45">
        <f>(E142-D142)/D142</f>
        <v>9.4936708860759497E-3</v>
      </c>
      <c r="N142" s="45">
        <f>(F142-E142)/E142</f>
        <v>1.755485893416928E-2</v>
      </c>
      <c r="O142" s="45">
        <f t="shared" si="4"/>
        <v>1.3940175750400732E-2</v>
      </c>
      <c r="P142" s="45" t="s">
        <v>22</v>
      </c>
      <c r="Q142" s="45" t="s">
        <v>22</v>
      </c>
      <c r="R142" s="45" t="s">
        <v>22</v>
      </c>
      <c r="S142" s="45" t="s">
        <v>22</v>
      </c>
      <c r="T142" s="58"/>
    </row>
    <row r="143" spans="1:20" x14ac:dyDescent="0.2">
      <c r="A143" s="41">
        <v>136</v>
      </c>
      <c r="B143" s="41" t="s">
        <v>177</v>
      </c>
      <c r="C143" s="43">
        <v>2870</v>
      </c>
      <c r="D143" s="43">
        <v>2965</v>
      </c>
      <c r="E143" s="43">
        <v>3013</v>
      </c>
      <c r="F143" s="43">
        <v>3075</v>
      </c>
      <c r="G143" s="43">
        <v>981</v>
      </c>
      <c r="H143" s="43">
        <v>1271</v>
      </c>
      <c r="I143" s="43">
        <v>1278</v>
      </c>
      <c r="J143" s="43">
        <v>1304</v>
      </c>
      <c r="K143" s="62"/>
      <c r="L143" s="45">
        <f>(D143-C143)/C143</f>
        <v>3.3101045296167246E-2</v>
      </c>
      <c r="M143" s="45">
        <f>(E143-D143)/D143</f>
        <v>1.6188870151770656E-2</v>
      </c>
      <c r="N143" s="45">
        <f>(F143-E143)/E143</f>
        <v>2.057749751078659E-2</v>
      </c>
      <c r="O143" s="45">
        <f t="shared" si="4"/>
        <v>2.3289137652908163E-2</v>
      </c>
      <c r="P143" s="45">
        <f>(H143-G143)/G143</f>
        <v>0.29561671763506625</v>
      </c>
      <c r="Q143" s="45">
        <f>(I143-H143)/H143</f>
        <v>5.5074744295830055E-3</v>
      </c>
      <c r="R143" s="45">
        <f>(J143-I143)/I143</f>
        <v>2.0344287949921751E-2</v>
      </c>
      <c r="S143" s="45">
        <f t="shared" si="5"/>
        <v>0.107156160004857</v>
      </c>
      <c r="T143" s="58"/>
    </row>
    <row r="144" spans="1:20" x14ac:dyDescent="0.2">
      <c r="A144" s="41">
        <v>137</v>
      </c>
      <c r="B144" s="41" t="s">
        <v>178</v>
      </c>
      <c r="C144" s="43">
        <v>3837</v>
      </c>
      <c r="D144" s="43">
        <v>3924</v>
      </c>
      <c r="E144" s="43">
        <v>3996</v>
      </c>
      <c r="F144" s="43">
        <v>4095</v>
      </c>
      <c r="G144" s="43">
        <v>1935</v>
      </c>
      <c r="H144" s="43">
        <v>2024</v>
      </c>
      <c r="I144" s="43">
        <v>2038</v>
      </c>
      <c r="J144" s="43">
        <v>2069</v>
      </c>
      <c r="K144" s="62"/>
      <c r="L144" s="45">
        <f>(D144-C144)/C144</f>
        <v>2.2673964034401875E-2</v>
      </c>
      <c r="M144" s="45">
        <f>(E144-D144)/D144</f>
        <v>1.834862385321101E-2</v>
      </c>
      <c r="N144" s="45">
        <f>(F144-E144)/E144</f>
        <v>2.4774774774774775E-2</v>
      </c>
      <c r="O144" s="45">
        <f t="shared" si="4"/>
        <v>2.1932454220795886E-2</v>
      </c>
      <c r="P144" s="45">
        <f>(H144-G144)/G144</f>
        <v>4.5994832041343671E-2</v>
      </c>
      <c r="Q144" s="45">
        <f>(I144-H144)/H144</f>
        <v>6.91699604743083E-3</v>
      </c>
      <c r="R144" s="45">
        <f>(J144-I144)/I144</f>
        <v>1.5210991167811581E-2</v>
      </c>
      <c r="S144" s="45">
        <f t="shared" si="5"/>
        <v>2.270760641886203E-2</v>
      </c>
      <c r="T144" s="58"/>
    </row>
    <row r="145" spans="1:20" x14ac:dyDescent="0.2">
      <c r="A145" s="41">
        <v>138</v>
      </c>
      <c r="B145" s="41" t="s">
        <v>179</v>
      </c>
      <c r="C145" s="43">
        <v>839</v>
      </c>
      <c r="D145" s="43">
        <v>859</v>
      </c>
      <c r="E145" s="43">
        <v>887</v>
      </c>
      <c r="F145" s="43">
        <v>913</v>
      </c>
      <c r="G145" s="43">
        <v>0</v>
      </c>
      <c r="H145" s="43">
        <v>0</v>
      </c>
      <c r="I145" s="43">
        <v>0</v>
      </c>
      <c r="J145" s="43">
        <v>0</v>
      </c>
      <c r="K145" s="62"/>
      <c r="L145" s="45">
        <f>(D145-C145)/C145</f>
        <v>2.3837902264600714E-2</v>
      </c>
      <c r="M145" s="45">
        <f>(E145-D145)/D145</f>
        <v>3.2596041909196738E-2</v>
      </c>
      <c r="N145" s="45">
        <f>(F145-E145)/E145</f>
        <v>2.9312288613303268E-2</v>
      </c>
      <c r="O145" s="45">
        <f t="shared" si="4"/>
        <v>2.858207759570024E-2</v>
      </c>
      <c r="P145" s="45" t="s">
        <v>22</v>
      </c>
      <c r="Q145" s="45" t="s">
        <v>22</v>
      </c>
      <c r="R145" s="45" t="s">
        <v>22</v>
      </c>
      <c r="S145" s="45" t="s">
        <v>22</v>
      </c>
      <c r="T145" s="58"/>
    </row>
    <row r="146" spans="1:20" x14ac:dyDescent="0.2">
      <c r="A146" s="41">
        <v>139</v>
      </c>
      <c r="B146" s="41" t="s">
        <v>54</v>
      </c>
      <c r="C146" s="43">
        <v>18514</v>
      </c>
      <c r="D146" s="43">
        <v>19162</v>
      </c>
      <c r="E146" s="43">
        <v>19743</v>
      </c>
      <c r="F146" s="43">
        <v>20366</v>
      </c>
      <c r="G146" s="43">
        <v>12534</v>
      </c>
      <c r="H146" s="43">
        <v>12831</v>
      </c>
      <c r="I146" s="43">
        <v>13135</v>
      </c>
      <c r="J146" s="43">
        <v>13536</v>
      </c>
      <c r="K146" s="62"/>
      <c r="L146" s="45">
        <f>(D146-C146)/C146</f>
        <v>3.5000540131792157E-2</v>
      </c>
      <c r="M146" s="45">
        <f>(E146-D146)/D146</f>
        <v>3.0320425842813904E-2</v>
      </c>
      <c r="N146" s="45">
        <f>(F146-E146)/E146</f>
        <v>3.1555488021070756E-2</v>
      </c>
      <c r="O146" s="45">
        <f t="shared" si="4"/>
        <v>3.2292151331892276E-2</v>
      </c>
      <c r="P146" s="45">
        <f>(H146-G146)/G146</f>
        <v>2.3695548109143132E-2</v>
      </c>
      <c r="Q146" s="45">
        <f>(I146-H146)/H146</f>
        <v>2.3692619437300288E-2</v>
      </c>
      <c r="R146" s="45">
        <f>(J146-I146)/I146</f>
        <v>3.0529120669965739E-2</v>
      </c>
      <c r="S146" s="45">
        <f t="shared" si="5"/>
        <v>2.5972429405469719E-2</v>
      </c>
      <c r="T146" s="58"/>
    </row>
    <row r="147" spans="1:20" x14ac:dyDescent="0.2">
      <c r="A147" s="41">
        <v>140</v>
      </c>
      <c r="B147" s="41" t="s">
        <v>180</v>
      </c>
      <c r="C147" s="43">
        <v>963</v>
      </c>
      <c r="D147" s="43">
        <v>991</v>
      </c>
      <c r="E147" s="43">
        <v>1084</v>
      </c>
      <c r="F147" s="43">
        <v>1099</v>
      </c>
      <c r="G147" s="43">
        <v>0</v>
      </c>
      <c r="H147" s="43">
        <v>0</v>
      </c>
      <c r="I147" s="43">
        <v>0</v>
      </c>
      <c r="J147" s="43">
        <v>0</v>
      </c>
      <c r="K147" s="62"/>
      <c r="L147" s="45">
        <f>(D147-C147)/C147</f>
        <v>2.9075804776739357E-2</v>
      </c>
      <c r="M147" s="45">
        <f>(E147-D147)/D147</f>
        <v>9.3844601412714432E-2</v>
      </c>
      <c r="N147" s="45">
        <f>(F147-E147)/E147</f>
        <v>1.3837638376383764E-2</v>
      </c>
      <c r="O147" s="45">
        <f t="shared" si="4"/>
        <v>4.5586014855279189E-2</v>
      </c>
      <c r="P147" s="45" t="s">
        <v>22</v>
      </c>
      <c r="Q147" s="45" t="s">
        <v>22</v>
      </c>
      <c r="R147" s="45" t="s">
        <v>22</v>
      </c>
      <c r="S147" s="45" t="s">
        <v>22</v>
      </c>
      <c r="T147" s="58"/>
    </row>
    <row r="148" spans="1:20" x14ac:dyDescent="0.2">
      <c r="A148" s="41">
        <v>141</v>
      </c>
      <c r="B148" s="41" t="s">
        <v>55</v>
      </c>
      <c r="C148" s="43">
        <v>3774</v>
      </c>
      <c r="D148" s="43">
        <v>3746</v>
      </c>
      <c r="E148" s="43">
        <v>3766</v>
      </c>
      <c r="F148" s="43">
        <v>3813</v>
      </c>
      <c r="G148" s="43">
        <v>0</v>
      </c>
      <c r="H148" s="43">
        <v>0</v>
      </c>
      <c r="I148" s="43">
        <v>0</v>
      </c>
      <c r="J148" s="43">
        <v>0</v>
      </c>
      <c r="K148" s="62"/>
      <c r="L148" s="45">
        <f>(D148-C148)/C148</f>
        <v>-7.4191838897721251E-3</v>
      </c>
      <c r="M148" s="45">
        <f>(E148-D148)/D148</f>
        <v>5.3390282968499734E-3</v>
      </c>
      <c r="N148" s="45">
        <f>(F148-E148)/E148</f>
        <v>1.248008497079129E-2</v>
      </c>
      <c r="O148" s="45">
        <f t="shared" si="4"/>
        <v>3.4666431259563792E-3</v>
      </c>
      <c r="P148" s="45" t="s">
        <v>22</v>
      </c>
      <c r="Q148" s="45" t="s">
        <v>22</v>
      </c>
      <c r="R148" s="45" t="s">
        <v>22</v>
      </c>
      <c r="S148" s="45" t="s">
        <v>22</v>
      </c>
      <c r="T148" s="58"/>
    </row>
    <row r="149" spans="1:20" x14ac:dyDescent="0.2">
      <c r="A149" s="41">
        <v>142</v>
      </c>
      <c r="B149" s="41" t="s">
        <v>181</v>
      </c>
      <c r="C149" s="43">
        <v>1657</v>
      </c>
      <c r="D149" s="43">
        <v>1675</v>
      </c>
      <c r="E149" s="43">
        <v>1699</v>
      </c>
      <c r="F149" s="43">
        <v>1728</v>
      </c>
      <c r="G149" s="43">
        <v>0</v>
      </c>
      <c r="H149" s="43">
        <v>0</v>
      </c>
      <c r="I149" s="43">
        <v>0</v>
      </c>
      <c r="J149" s="43">
        <v>0</v>
      </c>
      <c r="K149" s="62"/>
      <c r="L149" s="45">
        <f>(D149-C149)/C149</f>
        <v>1.0863005431502716E-2</v>
      </c>
      <c r="M149" s="45">
        <f>(E149-D149)/D149</f>
        <v>1.4328358208955224E-2</v>
      </c>
      <c r="N149" s="45">
        <f>(F149-E149)/E149</f>
        <v>1.7068864037669218E-2</v>
      </c>
      <c r="O149" s="45">
        <f t="shared" si="4"/>
        <v>1.4086742559375719E-2</v>
      </c>
      <c r="P149" s="45" t="s">
        <v>22</v>
      </c>
      <c r="Q149" s="45" t="s">
        <v>22</v>
      </c>
      <c r="R149" s="45" t="s">
        <v>22</v>
      </c>
      <c r="S149" s="45" t="s">
        <v>22</v>
      </c>
      <c r="T149" s="58"/>
    </row>
    <row r="150" spans="1:20" x14ac:dyDescent="0.2">
      <c r="A150" s="41">
        <v>143</v>
      </c>
      <c r="B150" s="41" t="s">
        <v>182</v>
      </c>
      <c r="C150" s="43">
        <v>1240</v>
      </c>
      <c r="D150" s="43">
        <v>1268</v>
      </c>
      <c r="E150" s="43">
        <v>1284</v>
      </c>
      <c r="F150" s="43">
        <v>1299</v>
      </c>
      <c r="G150" s="43">
        <v>0</v>
      </c>
      <c r="H150" s="43">
        <v>0</v>
      </c>
      <c r="I150" s="43">
        <v>0</v>
      </c>
      <c r="J150" s="43">
        <v>0</v>
      </c>
      <c r="K150" s="62"/>
      <c r="L150" s="45">
        <f>(D150-C150)/C150</f>
        <v>2.2580645161290321E-2</v>
      </c>
      <c r="M150" s="45">
        <f>(E150-D150)/D150</f>
        <v>1.2618296529968454E-2</v>
      </c>
      <c r="N150" s="45">
        <f>(F150-E150)/E150</f>
        <v>1.1682242990654205E-2</v>
      </c>
      <c r="O150" s="45">
        <f t="shared" si="4"/>
        <v>1.5627061560637662E-2</v>
      </c>
      <c r="P150" s="45" t="s">
        <v>22</v>
      </c>
      <c r="Q150" s="45" t="s">
        <v>22</v>
      </c>
      <c r="R150" s="45" t="s">
        <v>22</v>
      </c>
      <c r="S150" s="45" t="s">
        <v>22</v>
      </c>
      <c r="T150" s="58"/>
    </row>
    <row r="151" spans="1:20" x14ac:dyDescent="0.2">
      <c r="A151" s="41">
        <v>144</v>
      </c>
      <c r="B151" s="41" t="s">
        <v>56</v>
      </c>
      <c r="C151" s="43">
        <v>3647</v>
      </c>
      <c r="D151" s="43">
        <v>3696</v>
      </c>
      <c r="E151" s="43">
        <v>3750</v>
      </c>
      <c r="F151" s="43">
        <v>3787</v>
      </c>
      <c r="G151" s="43">
        <v>0</v>
      </c>
      <c r="H151" s="43">
        <v>0</v>
      </c>
      <c r="I151" s="43">
        <v>0</v>
      </c>
      <c r="J151" s="43">
        <v>1</v>
      </c>
      <c r="K151" s="62"/>
      <c r="L151" s="45">
        <f>(D151-C151)/C151</f>
        <v>1.3435700575815739E-2</v>
      </c>
      <c r="M151" s="45">
        <f>(E151-D151)/D151</f>
        <v>1.461038961038961E-2</v>
      </c>
      <c r="N151" s="45">
        <f>(F151-E151)/E151</f>
        <v>9.8666666666666659E-3</v>
      </c>
      <c r="O151" s="45">
        <f t="shared" si="4"/>
        <v>1.2637585617624006E-2</v>
      </c>
      <c r="P151" s="45" t="s">
        <v>22</v>
      </c>
      <c r="Q151" s="45" t="s">
        <v>22</v>
      </c>
      <c r="R151" s="45" t="s">
        <v>22</v>
      </c>
      <c r="S151" s="45" t="s">
        <v>22</v>
      </c>
      <c r="T151" s="58"/>
    </row>
    <row r="152" spans="1:20" x14ac:dyDescent="0.2">
      <c r="A152" s="41">
        <v>145</v>
      </c>
      <c r="B152" s="41" t="s">
        <v>183</v>
      </c>
      <c r="C152" s="43">
        <v>8896</v>
      </c>
      <c r="D152" s="43">
        <v>9039</v>
      </c>
      <c r="E152" s="43">
        <v>9173</v>
      </c>
      <c r="F152" s="43">
        <v>9309</v>
      </c>
      <c r="G152" s="43">
        <v>0</v>
      </c>
      <c r="H152" s="43">
        <v>0</v>
      </c>
      <c r="I152" s="43">
        <v>0</v>
      </c>
      <c r="J152" s="43">
        <v>0</v>
      </c>
      <c r="K152" s="62"/>
      <c r="L152" s="45">
        <f>(D152-C152)/C152</f>
        <v>1.6074640287769785E-2</v>
      </c>
      <c r="M152" s="45">
        <f>(E152-D152)/D152</f>
        <v>1.4824648744330125E-2</v>
      </c>
      <c r="N152" s="45">
        <f>(F152-E152)/E152</f>
        <v>1.4826120135179331E-2</v>
      </c>
      <c r="O152" s="45">
        <f t="shared" si="4"/>
        <v>1.5241803055759747E-2</v>
      </c>
      <c r="P152" s="45" t="s">
        <v>22</v>
      </c>
      <c r="Q152" s="45" t="s">
        <v>22</v>
      </c>
      <c r="R152" s="45" t="s">
        <v>22</v>
      </c>
      <c r="S152" s="45" t="s">
        <v>22</v>
      </c>
      <c r="T152" s="58"/>
    </row>
    <row r="153" spans="1:20" x14ac:dyDescent="0.2">
      <c r="A153" s="41">
        <v>146</v>
      </c>
      <c r="B153" s="41" t="s">
        <v>184</v>
      </c>
      <c r="C153" s="43">
        <v>12638</v>
      </c>
      <c r="D153" s="43">
        <v>12439</v>
      </c>
      <c r="E153" s="43">
        <v>12478</v>
      </c>
      <c r="F153" s="43">
        <v>12537</v>
      </c>
      <c r="G153" s="43">
        <v>5120</v>
      </c>
      <c r="H153" s="43">
        <v>5656</v>
      </c>
      <c r="I153" s="43">
        <v>5684</v>
      </c>
      <c r="J153" s="43">
        <v>5758</v>
      </c>
      <c r="K153" s="62"/>
      <c r="L153" s="45">
        <f>(D153-C153)/C153</f>
        <v>-1.5746162367463207E-2</v>
      </c>
      <c r="M153" s="45">
        <f>(E153-D153)/D153</f>
        <v>3.135300265294638E-3</v>
      </c>
      <c r="N153" s="45">
        <f>(F153-E153)/E153</f>
        <v>4.7283218464497512E-3</v>
      </c>
      <c r="O153" s="45">
        <f t="shared" si="4"/>
        <v>-2.6275134185729395E-3</v>
      </c>
      <c r="P153" s="45">
        <f>(H153-G153)/G153</f>
        <v>0.1046875</v>
      </c>
      <c r="Q153" s="45">
        <f>(I153-H153)/H153</f>
        <v>4.9504950495049506E-3</v>
      </c>
      <c r="R153" s="45">
        <f>(J153-I153)/I153</f>
        <v>1.3019000703729768E-2</v>
      </c>
      <c r="S153" s="45">
        <f t="shared" si="5"/>
        <v>4.0885665251078243E-2</v>
      </c>
      <c r="T153" s="58"/>
    </row>
    <row r="154" spans="1:20" x14ac:dyDescent="0.2">
      <c r="A154" s="41">
        <v>147</v>
      </c>
      <c r="B154" s="41" t="s">
        <v>185</v>
      </c>
      <c r="C154" s="43">
        <v>726</v>
      </c>
      <c r="D154" s="43">
        <v>744</v>
      </c>
      <c r="E154" s="43">
        <v>843</v>
      </c>
      <c r="F154" s="43">
        <v>854</v>
      </c>
      <c r="G154" s="43">
        <v>0</v>
      </c>
      <c r="H154" s="43">
        <v>0</v>
      </c>
      <c r="I154" s="43">
        <v>0</v>
      </c>
      <c r="J154" s="43">
        <v>0</v>
      </c>
      <c r="K154" s="62"/>
      <c r="L154" s="45">
        <f>(D154-C154)/C154</f>
        <v>2.4793388429752067E-2</v>
      </c>
      <c r="M154" s="45">
        <f>(E154-D154)/D154</f>
        <v>0.13306451612903225</v>
      </c>
      <c r="N154" s="45">
        <f>(F154-E154)/E154</f>
        <v>1.3048635824436536E-2</v>
      </c>
      <c r="O154" s="45">
        <f t="shared" si="4"/>
        <v>5.6968846794406947E-2</v>
      </c>
      <c r="P154" s="45" t="s">
        <v>22</v>
      </c>
      <c r="Q154" s="45" t="s">
        <v>22</v>
      </c>
      <c r="R154" s="45" t="s">
        <v>22</v>
      </c>
      <c r="S154" s="45" t="s">
        <v>22</v>
      </c>
      <c r="T154" s="58"/>
    </row>
    <row r="155" spans="1:20" x14ac:dyDescent="0.2">
      <c r="A155" s="41">
        <v>148</v>
      </c>
      <c r="B155" s="41" t="s">
        <v>186</v>
      </c>
      <c r="C155" s="43">
        <v>869</v>
      </c>
      <c r="D155" s="43">
        <v>907</v>
      </c>
      <c r="E155" s="43">
        <v>922</v>
      </c>
      <c r="F155" s="43">
        <v>936</v>
      </c>
      <c r="G155" s="43">
        <v>0</v>
      </c>
      <c r="H155" s="43">
        <v>0</v>
      </c>
      <c r="I155" s="43">
        <v>0</v>
      </c>
      <c r="J155" s="43">
        <v>0</v>
      </c>
      <c r="K155" s="62"/>
      <c r="L155" s="45">
        <f>(D155-C155)/C155</f>
        <v>4.3728423475258918E-2</v>
      </c>
      <c r="M155" s="45">
        <f>(E155-D155)/D155</f>
        <v>1.6538037486218304E-2</v>
      </c>
      <c r="N155" s="45">
        <f>(F155-E155)/E155</f>
        <v>1.5184381778741865E-2</v>
      </c>
      <c r="O155" s="45">
        <f t="shared" si="4"/>
        <v>2.5150280913406362E-2</v>
      </c>
      <c r="P155" s="45" t="s">
        <v>22</v>
      </c>
      <c r="Q155" s="45" t="s">
        <v>22</v>
      </c>
      <c r="R155" s="45" t="s">
        <v>22</v>
      </c>
      <c r="S155" s="45" t="s">
        <v>22</v>
      </c>
      <c r="T155" s="58"/>
    </row>
    <row r="156" spans="1:20" x14ac:dyDescent="0.2">
      <c r="A156" s="41">
        <v>149</v>
      </c>
      <c r="B156" s="41" t="s">
        <v>187</v>
      </c>
      <c r="C156" s="43">
        <v>3947</v>
      </c>
      <c r="D156" s="43">
        <v>4117</v>
      </c>
      <c r="E156" s="43">
        <v>4243</v>
      </c>
      <c r="F156" s="43">
        <v>4327</v>
      </c>
      <c r="G156" s="43">
        <v>0</v>
      </c>
      <c r="H156" s="43">
        <v>0</v>
      </c>
      <c r="I156" s="43">
        <v>0</v>
      </c>
      <c r="J156" s="43">
        <v>0</v>
      </c>
      <c r="K156" s="62"/>
      <c r="L156" s="45">
        <f>(D156-C156)/C156</f>
        <v>4.307068659741576E-2</v>
      </c>
      <c r="M156" s="45">
        <f>(E156-D156)/D156</f>
        <v>3.0604809327179985E-2</v>
      </c>
      <c r="N156" s="45">
        <f>(F156-E156)/E156</f>
        <v>1.9797313221777045E-2</v>
      </c>
      <c r="O156" s="45">
        <f t="shared" si="4"/>
        <v>3.1157603048790932E-2</v>
      </c>
      <c r="P156" s="45" t="s">
        <v>22</v>
      </c>
      <c r="Q156" s="45" t="s">
        <v>22</v>
      </c>
      <c r="R156" s="45" t="s">
        <v>22</v>
      </c>
      <c r="S156" s="45" t="s">
        <v>22</v>
      </c>
      <c r="T156" s="58"/>
    </row>
    <row r="157" spans="1:20" x14ac:dyDescent="0.2">
      <c r="A157" s="41">
        <v>150</v>
      </c>
      <c r="B157" s="41" t="s">
        <v>188</v>
      </c>
      <c r="C157" s="43">
        <v>2606</v>
      </c>
      <c r="D157" s="43">
        <v>2662</v>
      </c>
      <c r="E157" s="43">
        <v>2714</v>
      </c>
      <c r="F157" s="43">
        <v>2757</v>
      </c>
      <c r="G157" s="43">
        <v>0</v>
      </c>
      <c r="H157" s="43">
        <v>0</v>
      </c>
      <c r="I157" s="43">
        <v>0</v>
      </c>
      <c r="J157" s="43">
        <v>0</v>
      </c>
      <c r="K157" s="62"/>
      <c r="L157" s="45">
        <f>(D157-C157)/C157</f>
        <v>2.1488871834228703E-2</v>
      </c>
      <c r="M157" s="45">
        <f>(E157-D157)/D157</f>
        <v>1.9534184823441023E-2</v>
      </c>
      <c r="N157" s="45">
        <f>(F157-E157)/E157</f>
        <v>1.5843773028739867E-2</v>
      </c>
      <c r="O157" s="45">
        <f t="shared" si="4"/>
        <v>1.8955609895469863E-2</v>
      </c>
      <c r="P157" s="45" t="s">
        <v>22</v>
      </c>
      <c r="Q157" s="45" t="s">
        <v>22</v>
      </c>
      <c r="R157" s="45" t="s">
        <v>22</v>
      </c>
      <c r="S157" s="45" t="s">
        <v>22</v>
      </c>
      <c r="T157" s="58"/>
    </row>
    <row r="158" spans="1:20" x14ac:dyDescent="0.2">
      <c r="A158" s="41">
        <v>151</v>
      </c>
      <c r="B158" s="41" t="s">
        <v>189</v>
      </c>
      <c r="C158" s="43">
        <v>1087</v>
      </c>
      <c r="D158" s="43">
        <v>1107</v>
      </c>
      <c r="E158" s="43">
        <v>1118</v>
      </c>
      <c r="F158" s="43">
        <v>1130</v>
      </c>
      <c r="G158" s="43">
        <v>0</v>
      </c>
      <c r="H158" s="43">
        <v>0</v>
      </c>
      <c r="I158" s="43">
        <v>0</v>
      </c>
      <c r="J158" s="43">
        <v>0</v>
      </c>
      <c r="K158" s="62"/>
      <c r="L158" s="45">
        <f>(D158-C158)/C158</f>
        <v>1.8399264029438821E-2</v>
      </c>
      <c r="M158" s="45">
        <f>(E158-D158)/D158</f>
        <v>9.9367660343270096E-3</v>
      </c>
      <c r="N158" s="45">
        <f>(F158-E158)/E158</f>
        <v>1.0733452593917709E-2</v>
      </c>
      <c r="O158" s="45">
        <f t="shared" si="4"/>
        <v>1.3023160885894515E-2</v>
      </c>
      <c r="P158" s="45" t="s">
        <v>22</v>
      </c>
      <c r="Q158" s="45" t="s">
        <v>22</v>
      </c>
      <c r="R158" s="45" t="s">
        <v>22</v>
      </c>
      <c r="S158" s="45" t="s">
        <v>22</v>
      </c>
      <c r="T158" s="58"/>
    </row>
    <row r="159" spans="1:20" x14ac:dyDescent="0.2">
      <c r="A159" s="41">
        <v>152</v>
      </c>
      <c r="B159" s="41" t="s">
        <v>190</v>
      </c>
      <c r="C159" s="43">
        <v>2763</v>
      </c>
      <c r="D159" s="43">
        <v>2871</v>
      </c>
      <c r="E159" s="43">
        <v>2977</v>
      </c>
      <c r="F159" s="43">
        <v>3171</v>
      </c>
      <c r="G159" s="43">
        <v>0</v>
      </c>
      <c r="H159" s="43">
        <v>0</v>
      </c>
      <c r="I159" s="43">
        <v>0</v>
      </c>
      <c r="J159" s="43">
        <v>0</v>
      </c>
      <c r="K159" s="62"/>
      <c r="L159" s="45">
        <f>(D159-C159)/C159</f>
        <v>3.9087947882736153E-2</v>
      </c>
      <c r="M159" s="45">
        <f>(E159-D159)/D159</f>
        <v>3.692093347265761E-2</v>
      </c>
      <c r="N159" s="45">
        <f>(F159-E159)/E159</f>
        <v>6.5166274773261673E-2</v>
      </c>
      <c r="O159" s="45">
        <f t="shared" si="4"/>
        <v>4.7058385376218481E-2</v>
      </c>
      <c r="P159" s="45" t="s">
        <v>22</v>
      </c>
      <c r="Q159" s="45" t="s">
        <v>22</v>
      </c>
      <c r="R159" s="45" t="s">
        <v>22</v>
      </c>
      <c r="S159" s="45" t="s">
        <v>22</v>
      </c>
      <c r="T159" s="58"/>
    </row>
    <row r="160" spans="1:20" x14ac:dyDescent="0.2">
      <c r="A160" s="41">
        <v>153</v>
      </c>
      <c r="B160" s="41" t="s">
        <v>191</v>
      </c>
      <c r="C160" s="43">
        <v>1388</v>
      </c>
      <c r="D160" s="43">
        <v>1420</v>
      </c>
      <c r="E160" s="43">
        <v>1447</v>
      </c>
      <c r="F160" s="43">
        <v>1466</v>
      </c>
      <c r="G160" s="43">
        <v>0</v>
      </c>
      <c r="H160" s="43">
        <v>0</v>
      </c>
      <c r="I160" s="43">
        <v>0</v>
      </c>
      <c r="J160" s="43">
        <v>0</v>
      </c>
      <c r="K160" s="62"/>
      <c r="L160" s="45">
        <f>(D160-C160)/C160</f>
        <v>2.3054755043227664E-2</v>
      </c>
      <c r="M160" s="45">
        <f>(E160-D160)/D160</f>
        <v>1.9014084507042252E-2</v>
      </c>
      <c r="N160" s="45">
        <f>(F160-E160)/E160</f>
        <v>1.3130615065653075E-2</v>
      </c>
      <c r="O160" s="45">
        <f t="shared" si="4"/>
        <v>1.8399818205307662E-2</v>
      </c>
      <c r="P160" s="45" t="s">
        <v>22</v>
      </c>
      <c r="Q160" s="45" t="s">
        <v>22</v>
      </c>
      <c r="R160" s="45" t="s">
        <v>22</v>
      </c>
      <c r="S160" s="45" t="s">
        <v>22</v>
      </c>
      <c r="T160" s="58"/>
    </row>
    <row r="161" spans="1:20" x14ac:dyDescent="0.2">
      <c r="A161" s="41">
        <v>154</v>
      </c>
      <c r="B161" s="41" t="s">
        <v>57</v>
      </c>
      <c r="C161" s="43">
        <v>28454</v>
      </c>
      <c r="D161" s="43">
        <v>28942</v>
      </c>
      <c r="E161" s="43">
        <v>29643</v>
      </c>
      <c r="F161" s="43">
        <v>30542</v>
      </c>
      <c r="G161" s="43">
        <v>6066</v>
      </c>
      <c r="H161" s="43">
        <v>9853</v>
      </c>
      <c r="I161" s="43">
        <v>10273</v>
      </c>
      <c r="J161" s="43">
        <v>10645</v>
      </c>
      <c r="K161" s="62"/>
      <c r="L161" s="45">
        <f>(D161-C161)/C161</f>
        <v>1.7150488507766921E-2</v>
      </c>
      <c r="M161" s="45">
        <f>(E161-D161)/D161</f>
        <v>2.4220855504111672E-2</v>
      </c>
      <c r="N161" s="45">
        <f>(F161-E161)/E161</f>
        <v>3.0327564686435247E-2</v>
      </c>
      <c r="O161" s="45">
        <f t="shared" si="4"/>
        <v>2.389963623277128E-2</v>
      </c>
      <c r="P161" s="45">
        <f>(H161-G161)/G161</f>
        <v>0.62429937355753384</v>
      </c>
      <c r="Q161" s="45">
        <f>(I161-H161)/H161</f>
        <v>4.2626611184410843E-2</v>
      </c>
      <c r="R161" s="45">
        <f>(J161-I161)/I161</f>
        <v>3.621142801518544E-2</v>
      </c>
      <c r="S161" s="45">
        <f t="shared" si="5"/>
        <v>0.23437913758571002</v>
      </c>
      <c r="T161" s="58"/>
    </row>
    <row r="162" spans="1:20" x14ac:dyDescent="0.2">
      <c r="A162" s="41">
        <v>155</v>
      </c>
      <c r="B162" s="41" t="s">
        <v>192</v>
      </c>
      <c r="C162" s="43">
        <v>1233</v>
      </c>
      <c r="D162" s="43">
        <v>1274</v>
      </c>
      <c r="E162" s="43">
        <v>1287</v>
      </c>
      <c r="F162" s="43">
        <v>1304</v>
      </c>
      <c r="G162" s="43">
        <v>0</v>
      </c>
      <c r="H162" s="43">
        <v>0</v>
      </c>
      <c r="I162" s="43">
        <v>0</v>
      </c>
      <c r="J162" s="43">
        <v>0</v>
      </c>
      <c r="K162" s="62"/>
      <c r="L162" s="45">
        <f>(D162-C162)/C162</f>
        <v>3.3252230332522302E-2</v>
      </c>
      <c r="M162" s="45">
        <f>(E162-D162)/D162</f>
        <v>1.020408163265306E-2</v>
      </c>
      <c r="N162" s="45">
        <f>(F162-E162)/E162</f>
        <v>1.320901320901321E-2</v>
      </c>
      <c r="O162" s="45">
        <f t="shared" si="4"/>
        <v>1.8888441724729522E-2</v>
      </c>
      <c r="P162" s="45" t="s">
        <v>22</v>
      </c>
      <c r="Q162" s="45" t="s">
        <v>22</v>
      </c>
      <c r="R162" s="45" t="s">
        <v>22</v>
      </c>
      <c r="S162" s="45" t="s">
        <v>22</v>
      </c>
      <c r="T162" s="58"/>
    </row>
    <row r="163" spans="1:20" x14ac:dyDescent="0.2">
      <c r="A163" s="41">
        <v>156</v>
      </c>
      <c r="B163" s="41" t="s">
        <v>193</v>
      </c>
      <c r="C163" s="43">
        <v>4303</v>
      </c>
      <c r="D163" s="43">
        <v>4385</v>
      </c>
      <c r="E163" s="43">
        <v>4478</v>
      </c>
      <c r="F163" s="43">
        <v>4772</v>
      </c>
      <c r="G163" s="43">
        <v>0</v>
      </c>
      <c r="H163" s="43">
        <v>0</v>
      </c>
      <c r="I163" s="43">
        <v>0</v>
      </c>
      <c r="J163" s="43">
        <v>0</v>
      </c>
      <c r="K163" s="62"/>
      <c r="L163" s="45">
        <f>(D163-C163)/C163</f>
        <v>1.9056472228677668E-2</v>
      </c>
      <c r="M163" s="45">
        <f>(E163-D163)/D163</f>
        <v>2.1208665906499429E-2</v>
      </c>
      <c r="N163" s="45">
        <f>(F163-E163)/E163</f>
        <v>6.5654309959803481E-2</v>
      </c>
      <c r="O163" s="45">
        <f t="shared" si="4"/>
        <v>3.5306482698326862E-2</v>
      </c>
      <c r="P163" s="45" t="s">
        <v>22</v>
      </c>
      <c r="Q163" s="45" t="s">
        <v>22</v>
      </c>
      <c r="R163" s="45" t="s">
        <v>22</v>
      </c>
      <c r="S163" s="45" t="s">
        <v>22</v>
      </c>
      <c r="T163" s="58"/>
    </row>
    <row r="164" spans="1:20" x14ac:dyDescent="0.2">
      <c r="A164" s="41">
        <v>157</v>
      </c>
      <c r="B164" s="41" t="s">
        <v>194</v>
      </c>
      <c r="C164" s="43">
        <v>1234</v>
      </c>
      <c r="D164" s="43">
        <v>1246</v>
      </c>
      <c r="E164" s="43">
        <v>1253</v>
      </c>
      <c r="F164" s="43">
        <v>1259</v>
      </c>
      <c r="G164" s="43">
        <v>0</v>
      </c>
      <c r="H164" s="43">
        <v>0</v>
      </c>
      <c r="I164" s="43">
        <v>0</v>
      </c>
      <c r="J164" s="43">
        <v>0</v>
      </c>
      <c r="K164" s="62"/>
      <c r="L164" s="45">
        <f>(D164-C164)/C164</f>
        <v>9.7244732576985422E-3</v>
      </c>
      <c r="M164" s="45">
        <f>(E164-D164)/D164</f>
        <v>5.6179775280898875E-3</v>
      </c>
      <c r="N164" s="45">
        <f>(F164-E164)/E164</f>
        <v>4.7885075818036712E-3</v>
      </c>
      <c r="O164" s="45">
        <f t="shared" si="4"/>
        <v>6.7103194558640333E-3</v>
      </c>
      <c r="P164" s="45" t="s">
        <v>22</v>
      </c>
      <c r="Q164" s="45" t="s">
        <v>22</v>
      </c>
      <c r="R164" s="45" t="s">
        <v>22</v>
      </c>
      <c r="S164" s="45" t="s">
        <v>22</v>
      </c>
      <c r="T164" s="58"/>
    </row>
    <row r="165" spans="1:20" x14ac:dyDescent="0.2">
      <c r="A165" s="41">
        <v>158</v>
      </c>
      <c r="B165" s="41" t="s">
        <v>195</v>
      </c>
      <c r="C165" s="43">
        <v>2606</v>
      </c>
      <c r="D165" s="43">
        <v>2668</v>
      </c>
      <c r="E165" s="43">
        <v>2723</v>
      </c>
      <c r="F165" s="43">
        <v>2786</v>
      </c>
      <c r="G165" s="43">
        <v>0</v>
      </c>
      <c r="H165" s="43">
        <v>0</v>
      </c>
      <c r="I165" s="43">
        <v>0</v>
      </c>
      <c r="J165" s="43">
        <v>0</v>
      </c>
      <c r="K165" s="62"/>
      <c r="L165" s="45">
        <f>(D165-C165)/C165</f>
        <v>2.3791250959324637E-2</v>
      </c>
      <c r="M165" s="45">
        <f>(E165-D165)/D165</f>
        <v>2.0614692653673165E-2</v>
      </c>
      <c r="N165" s="45">
        <f>(F165-E165)/E165</f>
        <v>2.313624678663239E-2</v>
      </c>
      <c r="O165" s="45">
        <f t="shared" si="4"/>
        <v>2.2514063466543398E-2</v>
      </c>
      <c r="P165" s="45" t="s">
        <v>22</v>
      </c>
      <c r="Q165" s="45" t="s">
        <v>22</v>
      </c>
      <c r="R165" s="45" t="s">
        <v>22</v>
      </c>
      <c r="S165" s="45" t="s">
        <v>22</v>
      </c>
      <c r="T165" s="58"/>
    </row>
    <row r="166" spans="1:20" x14ac:dyDescent="0.2">
      <c r="A166" s="41">
        <v>159</v>
      </c>
      <c r="B166" s="41" t="s">
        <v>196</v>
      </c>
      <c r="C166" s="43">
        <v>5474</v>
      </c>
      <c r="D166" s="43">
        <v>5498</v>
      </c>
      <c r="E166" s="43">
        <v>6195</v>
      </c>
      <c r="F166" s="43">
        <v>6360</v>
      </c>
      <c r="G166" s="43">
        <v>4832</v>
      </c>
      <c r="H166" s="43">
        <v>4845</v>
      </c>
      <c r="I166" s="43">
        <v>4882</v>
      </c>
      <c r="J166" s="43">
        <v>5042</v>
      </c>
      <c r="K166" s="62"/>
      <c r="L166" s="45">
        <f>(D166-C166)/C166</f>
        <v>4.3843624406284254E-3</v>
      </c>
      <c r="M166" s="45">
        <f>(E166-D166)/D166</f>
        <v>0.12677337213532194</v>
      </c>
      <c r="N166" s="45">
        <f>(F166-E166)/E166</f>
        <v>2.6634382566585957E-2</v>
      </c>
      <c r="O166" s="45">
        <f t="shared" si="4"/>
        <v>5.2597372380845442E-2</v>
      </c>
      <c r="P166" s="45">
        <f>(H166-G166)/G166</f>
        <v>2.6903973509933773E-3</v>
      </c>
      <c r="Q166" s="45">
        <f>(I166-H166)/H166</f>
        <v>7.6367389060887515E-3</v>
      </c>
      <c r="R166" s="45">
        <f>(J166-I166)/I166</f>
        <v>3.2773453502662843E-2</v>
      </c>
      <c r="S166" s="45">
        <f t="shared" si="5"/>
        <v>1.4366863253248324E-2</v>
      </c>
      <c r="T166" s="58"/>
    </row>
    <row r="167" spans="1:20" x14ac:dyDescent="0.2">
      <c r="A167" s="41">
        <v>160</v>
      </c>
      <c r="B167" s="41" t="s">
        <v>197</v>
      </c>
      <c r="C167" s="43">
        <v>934</v>
      </c>
      <c r="D167" s="43">
        <v>940</v>
      </c>
      <c r="E167" s="43">
        <v>1107</v>
      </c>
      <c r="F167" s="43">
        <v>1135</v>
      </c>
      <c r="G167" s="43">
        <v>0</v>
      </c>
      <c r="H167" s="43">
        <v>0</v>
      </c>
      <c r="I167" s="43">
        <v>0</v>
      </c>
      <c r="J167" s="43">
        <v>0</v>
      </c>
      <c r="K167" s="62"/>
      <c r="L167" s="45">
        <f>(D167-C167)/C167</f>
        <v>6.4239828693790149E-3</v>
      </c>
      <c r="M167" s="45">
        <f>(E167-D167)/D167</f>
        <v>0.17765957446808511</v>
      </c>
      <c r="N167" s="45">
        <f>(F167-E167)/E167</f>
        <v>2.5293586269196026E-2</v>
      </c>
      <c r="O167" s="45">
        <f t="shared" si="4"/>
        <v>6.9792381202220047E-2</v>
      </c>
      <c r="P167" s="45" t="s">
        <v>22</v>
      </c>
      <c r="Q167" s="45" t="s">
        <v>22</v>
      </c>
      <c r="R167" s="45" t="s">
        <v>22</v>
      </c>
      <c r="S167" s="45" t="s">
        <v>22</v>
      </c>
      <c r="T167" s="58"/>
    </row>
    <row r="168" spans="1:20" x14ac:dyDescent="0.2">
      <c r="A168" s="41">
        <v>161</v>
      </c>
      <c r="B168" s="41" t="s">
        <v>198</v>
      </c>
      <c r="C168" s="43">
        <v>9581</v>
      </c>
      <c r="D168" s="43">
        <v>10155</v>
      </c>
      <c r="E168" s="43">
        <v>10482</v>
      </c>
      <c r="F168" s="43">
        <v>11007</v>
      </c>
      <c r="G168" s="43">
        <v>9612</v>
      </c>
      <c r="H168" s="43">
        <v>10517</v>
      </c>
      <c r="I168" s="43">
        <v>10798</v>
      </c>
      <c r="J168" s="43">
        <v>11077</v>
      </c>
      <c r="K168" s="62"/>
      <c r="L168" s="45">
        <f>(D168-C168)/C168</f>
        <v>5.9910239014716628E-2</v>
      </c>
      <c r="M168" s="45">
        <f>(E168-D168)/D168</f>
        <v>3.2200886262924666E-2</v>
      </c>
      <c r="N168" s="45">
        <f>(F168-E168)/E168</f>
        <v>5.00858614768174E-2</v>
      </c>
      <c r="O168" s="45">
        <f t="shared" si="4"/>
        <v>4.739899558481956E-2</v>
      </c>
      <c r="P168" s="45">
        <f>(H168-G168)/G168</f>
        <v>9.4153141905950893E-2</v>
      </c>
      <c r="Q168" s="45">
        <f>(I168-H168)/H168</f>
        <v>2.6718646001711515E-2</v>
      </c>
      <c r="R168" s="45">
        <f>(J168-I168)/I168</f>
        <v>2.5838118170031486E-2</v>
      </c>
      <c r="S168" s="45">
        <f t="shared" si="5"/>
        <v>4.8903302025897967E-2</v>
      </c>
      <c r="T168" s="58"/>
    </row>
    <row r="169" spans="1:20" x14ac:dyDescent="0.2">
      <c r="A169" s="41">
        <v>162</v>
      </c>
      <c r="B169" s="41" t="s">
        <v>58</v>
      </c>
      <c r="C169" s="43">
        <v>1066</v>
      </c>
      <c r="D169" s="43">
        <v>1076</v>
      </c>
      <c r="E169" s="43">
        <v>1091</v>
      </c>
      <c r="F169" s="43">
        <v>1112</v>
      </c>
      <c r="G169" s="43">
        <v>0</v>
      </c>
      <c r="H169" s="43">
        <v>0</v>
      </c>
      <c r="I169" s="43">
        <v>0</v>
      </c>
      <c r="J169" s="43">
        <v>0</v>
      </c>
      <c r="K169" s="62"/>
      <c r="L169" s="45">
        <f>(D169-C169)/C169</f>
        <v>9.3808630393996256E-3</v>
      </c>
      <c r="M169" s="45">
        <f>(E169-D169)/D169</f>
        <v>1.3940520446096654E-2</v>
      </c>
      <c r="N169" s="45">
        <f>(F169-E169)/E169</f>
        <v>1.924839596700275E-2</v>
      </c>
      <c r="O169" s="45">
        <f t="shared" si="4"/>
        <v>1.4189926484166343E-2</v>
      </c>
      <c r="P169" s="45" t="s">
        <v>22</v>
      </c>
      <c r="Q169" s="45" t="s">
        <v>22</v>
      </c>
      <c r="R169" s="45" t="s">
        <v>22</v>
      </c>
      <c r="S169" s="45" t="s">
        <v>22</v>
      </c>
      <c r="T169" s="58"/>
    </row>
    <row r="170" spans="1:20" x14ac:dyDescent="0.2">
      <c r="A170" s="41">
        <v>163</v>
      </c>
      <c r="B170" s="41" t="s">
        <v>199</v>
      </c>
      <c r="C170" s="43">
        <v>1342</v>
      </c>
      <c r="D170" s="43">
        <v>1365</v>
      </c>
      <c r="E170" s="43">
        <v>1395</v>
      </c>
      <c r="F170" s="43">
        <v>1416</v>
      </c>
      <c r="G170" s="43">
        <v>0</v>
      </c>
      <c r="H170" s="43">
        <v>0</v>
      </c>
      <c r="I170" s="43">
        <v>0</v>
      </c>
      <c r="J170" s="43">
        <v>0</v>
      </c>
      <c r="K170" s="62"/>
      <c r="L170" s="45">
        <f>(D170-C170)/C170</f>
        <v>1.7138599105812221E-2</v>
      </c>
      <c r="M170" s="45">
        <f>(E170-D170)/D170</f>
        <v>2.197802197802198E-2</v>
      </c>
      <c r="N170" s="45">
        <f>(F170-E170)/E170</f>
        <v>1.5053763440860216E-2</v>
      </c>
      <c r="O170" s="45">
        <f t="shared" si="4"/>
        <v>1.8056794841564805E-2</v>
      </c>
      <c r="P170" s="45" t="s">
        <v>22</v>
      </c>
      <c r="Q170" s="45" t="s">
        <v>22</v>
      </c>
      <c r="R170" s="45" t="s">
        <v>22</v>
      </c>
      <c r="S170" s="45" t="s">
        <v>22</v>
      </c>
      <c r="T170" s="58"/>
    </row>
    <row r="171" spans="1:20" x14ac:dyDescent="0.2">
      <c r="A171" s="41">
        <v>164</v>
      </c>
      <c r="B171" s="41" t="s">
        <v>200</v>
      </c>
      <c r="C171" s="43">
        <v>4130</v>
      </c>
      <c r="D171" s="43">
        <v>4195</v>
      </c>
      <c r="E171" s="43">
        <v>4276</v>
      </c>
      <c r="F171" s="43">
        <v>4366</v>
      </c>
      <c r="G171" s="43">
        <v>3925</v>
      </c>
      <c r="H171" s="43">
        <v>4016</v>
      </c>
      <c r="I171" s="43">
        <v>4082</v>
      </c>
      <c r="J171" s="43">
        <v>4136</v>
      </c>
      <c r="K171" s="62"/>
      <c r="L171" s="45">
        <f>(D171-C171)/C171</f>
        <v>1.5738498789346248E-2</v>
      </c>
      <c r="M171" s="45">
        <f>(E171-D171)/D171</f>
        <v>1.9308700834326578E-2</v>
      </c>
      <c r="N171" s="45">
        <f>(F171-E171)/E171</f>
        <v>2.1047708138447148E-2</v>
      </c>
      <c r="O171" s="45">
        <f t="shared" si="4"/>
        <v>1.8698302587373324E-2</v>
      </c>
      <c r="P171" s="45">
        <f>(H171-G171)/G171</f>
        <v>2.3184713375796178E-2</v>
      </c>
      <c r="Q171" s="45">
        <f>(I171-H171)/H171</f>
        <v>1.6434262948207171E-2</v>
      </c>
      <c r="R171" s="45">
        <f>(J171-I171)/I171</f>
        <v>1.3228809407153356E-2</v>
      </c>
      <c r="S171" s="45">
        <f t="shared" si="5"/>
        <v>1.7615928577052235E-2</v>
      </c>
      <c r="T171" s="58"/>
    </row>
    <row r="172" spans="1:20" x14ac:dyDescent="0.2">
      <c r="A172" s="41">
        <v>165</v>
      </c>
      <c r="B172" s="41" t="s">
        <v>201</v>
      </c>
      <c r="C172" s="43">
        <v>932</v>
      </c>
      <c r="D172" s="43">
        <v>943</v>
      </c>
      <c r="E172" s="43">
        <v>967</v>
      </c>
      <c r="F172" s="43">
        <v>981</v>
      </c>
      <c r="G172" s="43">
        <v>0</v>
      </c>
      <c r="H172" s="43">
        <v>1</v>
      </c>
      <c r="I172" s="43">
        <v>0</v>
      </c>
      <c r="J172" s="43">
        <v>0</v>
      </c>
      <c r="K172" s="62"/>
      <c r="L172" s="45">
        <f>(D172-C172)/C172</f>
        <v>1.1802575107296138E-2</v>
      </c>
      <c r="M172" s="45">
        <f>(E172-D172)/D172</f>
        <v>2.5450689289501591E-2</v>
      </c>
      <c r="N172" s="45">
        <f>(F172-E172)/E172</f>
        <v>1.4477766287487074E-2</v>
      </c>
      <c r="O172" s="45">
        <f t="shared" si="4"/>
        <v>1.7243676894761601E-2</v>
      </c>
      <c r="P172" s="45" t="s">
        <v>22</v>
      </c>
      <c r="Q172" s="45" t="s">
        <v>22</v>
      </c>
      <c r="R172" s="45" t="s">
        <v>22</v>
      </c>
      <c r="S172" s="45" t="s">
        <v>22</v>
      </c>
      <c r="T172" s="58"/>
    </row>
    <row r="173" spans="1:20" x14ac:dyDescent="0.2">
      <c r="A173" s="41">
        <v>166</v>
      </c>
      <c r="B173" s="41" t="s">
        <v>59</v>
      </c>
      <c r="C173" s="43">
        <v>2868</v>
      </c>
      <c r="D173" s="43">
        <v>2962</v>
      </c>
      <c r="E173" s="43">
        <v>3053</v>
      </c>
      <c r="F173" s="43">
        <v>3132</v>
      </c>
      <c r="G173" s="43">
        <v>0</v>
      </c>
      <c r="H173" s="43">
        <v>0</v>
      </c>
      <c r="I173" s="43">
        <v>0</v>
      </c>
      <c r="J173" s="43">
        <v>0</v>
      </c>
      <c r="K173" s="62"/>
      <c r="L173" s="45">
        <f>(D173-C173)/C173</f>
        <v>3.277545327754533E-2</v>
      </c>
      <c r="M173" s="45">
        <f>(E173-D173)/D173</f>
        <v>3.0722484807562459E-2</v>
      </c>
      <c r="N173" s="45">
        <f>(F173-E173)/E173</f>
        <v>2.5876187356698329E-2</v>
      </c>
      <c r="O173" s="45">
        <f t="shared" si="4"/>
        <v>2.9791375147268706E-2</v>
      </c>
      <c r="P173" s="45" t="s">
        <v>22</v>
      </c>
      <c r="Q173" s="45" t="s">
        <v>22</v>
      </c>
      <c r="R173" s="45" t="s">
        <v>22</v>
      </c>
      <c r="S173" s="45" t="s">
        <v>22</v>
      </c>
      <c r="T173" s="58"/>
    </row>
    <row r="174" spans="1:20" x14ac:dyDescent="0.2">
      <c r="A174" s="41">
        <v>167</v>
      </c>
      <c r="B174" s="41" t="s">
        <v>202</v>
      </c>
      <c r="C174" s="43">
        <v>567</v>
      </c>
      <c r="D174" s="43">
        <v>577</v>
      </c>
      <c r="E174" s="43">
        <v>585</v>
      </c>
      <c r="F174" s="43">
        <v>588</v>
      </c>
      <c r="G174" s="43">
        <v>0</v>
      </c>
      <c r="H174" s="43">
        <v>0</v>
      </c>
      <c r="I174" s="43">
        <v>0</v>
      </c>
      <c r="J174" s="43">
        <v>0</v>
      </c>
      <c r="K174" s="62"/>
      <c r="L174" s="45">
        <f>(D174-C174)/C174</f>
        <v>1.7636684303350969E-2</v>
      </c>
      <c r="M174" s="45">
        <f>(E174-D174)/D174</f>
        <v>1.3864818024263431E-2</v>
      </c>
      <c r="N174" s="45">
        <f>(F174-E174)/E174</f>
        <v>5.1282051282051282E-3</v>
      </c>
      <c r="O174" s="45">
        <f t="shared" si="4"/>
        <v>1.2209902485273177E-2</v>
      </c>
      <c r="P174" s="45" t="s">
        <v>22</v>
      </c>
      <c r="Q174" s="45" t="s">
        <v>22</v>
      </c>
      <c r="R174" s="45" t="s">
        <v>22</v>
      </c>
      <c r="S174" s="45" t="s">
        <v>22</v>
      </c>
      <c r="T174" s="58"/>
    </row>
    <row r="175" spans="1:20" x14ac:dyDescent="0.2">
      <c r="A175" s="41">
        <v>168</v>
      </c>
      <c r="B175" s="41" t="s">
        <v>203</v>
      </c>
      <c r="C175" s="43">
        <v>8886</v>
      </c>
      <c r="D175" s="43">
        <v>9040</v>
      </c>
      <c r="E175" s="43">
        <v>9263</v>
      </c>
      <c r="F175" s="43">
        <v>9537</v>
      </c>
      <c r="G175" s="43">
        <v>7972</v>
      </c>
      <c r="H175" s="43">
        <v>8096</v>
      </c>
      <c r="I175" s="43">
        <v>8237</v>
      </c>
      <c r="J175" s="43">
        <v>8402</v>
      </c>
      <c r="K175" s="62"/>
      <c r="L175" s="45">
        <f>(D175-C175)/C175</f>
        <v>1.7330632455548053E-2</v>
      </c>
      <c r="M175" s="45">
        <f>(E175-D175)/D175</f>
        <v>2.4668141592920353E-2</v>
      </c>
      <c r="N175" s="45">
        <f>(F175-E175)/E175</f>
        <v>2.9580049659937387E-2</v>
      </c>
      <c r="O175" s="45">
        <f t="shared" si="4"/>
        <v>2.3859607902801932E-2</v>
      </c>
      <c r="P175" s="45">
        <f>(H175-G175)/G175</f>
        <v>1.5554440541896638E-2</v>
      </c>
      <c r="Q175" s="45">
        <f>(I175-H175)/H175</f>
        <v>1.741600790513834E-2</v>
      </c>
      <c r="R175" s="45">
        <f>(J175-I175)/I175</f>
        <v>2.0031564890129902E-2</v>
      </c>
      <c r="S175" s="45">
        <f t="shared" si="5"/>
        <v>1.7667337779054961E-2</v>
      </c>
      <c r="T175" s="58"/>
    </row>
    <row r="176" spans="1:20" x14ac:dyDescent="0.2">
      <c r="A176" s="41">
        <v>169</v>
      </c>
      <c r="B176" s="41" t="s">
        <v>204</v>
      </c>
      <c r="C176" s="43">
        <v>4418</v>
      </c>
      <c r="D176" s="43">
        <v>4473</v>
      </c>
      <c r="E176" s="43">
        <v>4526</v>
      </c>
      <c r="F176" s="43">
        <v>4599</v>
      </c>
      <c r="G176" s="43">
        <v>0</v>
      </c>
      <c r="H176" s="43">
        <v>0</v>
      </c>
      <c r="I176" s="43">
        <v>0</v>
      </c>
      <c r="J176" s="43">
        <v>0</v>
      </c>
      <c r="K176" s="62"/>
      <c r="L176" s="45">
        <f>(D176-C176)/C176</f>
        <v>1.244907197827071E-2</v>
      </c>
      <c r="M176" s="45">
        <f>(E176-D176)/D176</f>
        <v>1.1848871003800582E-2</v>
      </c>
      <c r="N176" s="45">
        <f>(F176-E176)/E176</f>
        <v>1.6129032258064516E-2</v>
      </c>
      <c r="O176" s="45">
        <f t="shared" si="4"/>
        <v>1.3475658413378602E-2</v>
      </c>
      <c r="P176" s="45" t="s">
        <v>22</v>
      </c>
      <c r="Q176" s="45" t="s">
        <v>22</v>
      </c>
      <c r="R176" s="45" t="s">
        <v>22</v>
      </c>
      <c r="S176" s="45" t="s">
        <v>22</v>
      </c>
      <c r="T176" s="58"/>
    </row>
    <row r="177" spans="1:20" x14ac:dyDescent="0.2">
      <c r="A177" s="41">
        <v>170</v>
      </c>
      <c r="B177" s="41" t="s">
        <v>205</v>
      </c>
      <c r="C177" s="43">
        <v>8450</v>
      </c>
      <c r="D177" s="43">
        <v>8645</v>
      </c>
      <c r="E177" s="43">
        <v>8826</v>
      </c>
      <c r="F177" s="43">
        <v>8980</v>
      </c>
      <c r="G177" s="43">
        <v>0</v>
      </c>
      <c r="H177" s="43">
        <v>0</v>
      </c>
      <c r="I177" s="43">
        <v>0</v>
      </c>
      <c r="J177" s="43">
        <v>0</v>
      </c>
      <c r="K177" s="62"/>
      <c r="L177" s="45">
        <f>(D177-C177)/C177</f>
        <v>2.3076923076923078E-2</v>
      </c>
      <c r="M177" s="45">
        <f>(E177-D177)/D177</f>
        <v>2.0936957779063042E-2</v>
      </c>
      <c r="N177" s="45">
        <f>(F177-E177)/E177</f>
        <v>1.7448447767958303E-2</v>
      </c>
      <c r="O177" s="45">
        <f t="shared" si="4"/>
        <v>2.048744287464814E-2</v>
      </c>
      <c r="P177" s="45" t="s">
        <v>22</v>
      </c>
      <c r="Q177" s="45" t="s">
        <v>22</v>
      </c>
      <c r="R177" s="45" t="s">
        <v>22</v>
      </c>
      <c r="S177" s="45" t="s">
        <v>22</v>
      </c>
      <c r="T177" s="58"/>
    </row>
    <row r="178" spans="1:20" x14ac:dyDescent="0.2">
      <c r="A178" s="41">
        <v>171</v>
      </c>
      <c r="B178" s="41" t="s">
        <v>60</v>
      </c>
      <c r="C178" s="43">
        <v>12981</v>
      </c>
      <c r="D178" s="43">
        <v>13248</v>
      </c>
      <c r="E178" s="43">
        <v>13513</v>
      </c>
      <c r="F178" s="43">
        <v>13830</v>
      </c>
      <c r="G178" s="43">
        <v>4206</v>
      </c>
      <c r="H178" s="43">
        <v>4270</v>
      </c>
      <c r="I178" s="43">
        <v>4345</v>
      </c>
      <c r="J178" s="43">
        <v>4409</v>
      </c>
      <c r="K178" s="62"/>
      <c r="L178" s="45">
        <f>(D178-C178)/C178</f>
        <v>2.0568523226253757E-2</v>
      </c>
      <c r="M178" s="45">
        <f>(E178-D178)/D178</f>
        <v>2.0003019323671496E-2</v>
      </c>
      <c r="N178" s="45">
        <f>(F178-E178)/E178</f>
        <v>2.3458891437874638E-2</v>
      </c>
      <c r="O178" s="45">
        <f t="shared" si="4"/>
        <v>2.1343477995933297E-2</v>
      </c>
      <c r="P178" s="45">
        <f>(H178-G178)/G178</f>
        <v>1.5216357584403234E-2</v>
      </c>
      <c r="Q178" s="45">
        <f>(I178-H178)/H178</f>
        <v>1.7564402810304448E-2</v>
      </c>
      <c r="R178" s="45">
        <f>(J178-I178)/I178</f>
        <v>1.4729574223245109E-2</v>
      </c>
      <c r="S178" s="45">
        <f t="shared" si="5"/>
        <v>1.5836778205984264E-2</v>
      </c>
      <c r="T178" s="58"/>
    </row>
    <row r="179" spans="1:20" x14ac:dyDescent="0.2">
      <c r="A179" s="41">
        <v>172</v>
      </c>
      <c r="B179" s="41" t="s">
        <v>206</v>
      </c>
      <c r="C179" s="43">
        <v>34735</v>
      </c>
      <c r="D179" s="43">
        <v>36005</v>
      </c>
      <c r="E179" s="43">
        <v>36777</v>
      </c>
      <c r="F179" s="43">
        <v>38077</v>
      </c>
      <c r="G179" s="43">
        <v>15484</v>
      </c>
      <c r="H179" s="43">
        <v>16170</v>
      </c>
      <c r="I179" s="43">
        <v>17885</v>
      </c>
      <c r="J179" s="43">
        <v>25539</v>
      </c>
      <c r="K179" s="62"/>
      <c r="L179" s="45">
        <f>(D179-C179)/C179</f>
        <v>3.6562544983446091E-2</v>
      </c>
      <c r="M179" s="45">
        <f>(E179-D179)/D179</f>
        <v>2.1441466462991252E-2</v>
      </c>
      <c r="N179" s="45">
        <f>(F179-E179)/E179</f>
        <v>3.5348179568752212E-2</v>
      </c>
      <c r="O179" s="45">
        <f t="shared" si="4"/>
        <v>3.1117397005063181E-2</v>
      </c>
      <c r="P179" s="45">
        <f>(H179-G179)/G179</f>
        <v>4.4303797468354431E-2</v>
      </c>
      <c r="Q179" s="45">
        <f>(I179-H179)/H179</f>
        <v>0.10606060606060606</v>
      </c>
      <c r="R179" s="45">
        <f>(J179-I179)/I179</f>
        <v>0.4279563880346659</v>
      </c>
      <c r="S179" s="45">
        <f t="shared" si="5"/>
        <v>0.19277359718787546</v>
      </c>
      <c r="T179" s="58"/>
    </row>
    <row r="180" spans="1:20" x14ac:dyDescent="0.2">
      <c r="A180" s="41">
        <v>173</v>
      </c>
      <c r="B180" s="41" t="s">
        <v>207</v>
      </c>
      <c r="C180" s="43">
        <v>6700</v>
      </c>
      <c r="D180" s="43">
        <v>6910</v>
      </c>
      <c r="E180" s="43">
        <v>7100</v>
      </c>
      <c r="F180" s="43">
        <v>7292</v>
      </c>
      <c r="G180" s="43">
        <v>6040</v>
      </c>
      <c r="H180" s="43">
        <v>6221</v>
      </c>
      <c r="I180" s="43">
        <v>6388</v>
      </c>
      <c r="J180" s="43">
        <v>6516</v>
      </c>
      <c r="K180" s="62"/>
      <c r="L180" s="45">
        <f>(D180-C180)/C180</f>
        <v>3.134328358208955E-2</v>
      </c>
      <c r="M180" s="45">
        <f>(E180-D180)/D180</f>
        <v>2.7496382054992764E-2</v>
      </c>
      <c r="N180" s="45">
        <f>(F180-E180)/E180</f>
        <v>2.7042253521126762E-2</v>
      </c>
      <c r="O180" s="45">
        <f t="shared" si="4"/>
        <v>2.8627306386069695E-2</v>
      </c>
      <c r="P180" s="45">
        <f>(H180-G180)/G180</f>
        <v>2.9966887417218542E-2</v>
      </c>
      <c r="Q180" s="45">
        <f>(I180-H180)/H180</f>
        <v>2.6844558752612119E-2</v>
      </c>
      <c r="R180" s="45">
        <f>(J180-I180)/I180</f>
        <v>2.0037570444583593E-2</v>
      </c>
      <c r="S180" s="45">
        <f t="shared" si="5"/>
        <v>2.5616338871471422E-2</v>
      </c>
      <c r="T180" s="58"/>
    </row>
    <row r="181" spans="1:20" x14ac:dyDescent="0.2">
      <c r="A181" s="41">
        <v>174</v>
      </c>
      <c r="B181" s="41" t="s">
        <v>208</v>
      </c>
      <c r="C181" s="43">
        <v>15531</v>
      </c>
      <c r="D181" s="43">
        <v>15935</v>
      </c>
      <c r="E181" s="43">
        <v>16463</v>
      </c>
      <c r="F181" s="43">
        <v>16900</v>
      </c>
      <c r="G181" s="43">
        <v>0</v>
      </c>
      <c r="H181" s="43">
        <v>1396</v>
      </c>
      <c r="I181" s="43">
        <v>2388</v>
      </c>
      <c r="J181" s="43">
        <v>3787</v>
      </c>
      <c r="K181" s="62"/>
      <c r="L181" s="45">
        <f>(D181-C181)/C181</f>
        <v>2.601249114673878E-2</v>
      </c>
      <c r="M181" s="45">
        <f>(E181-D181)/D181</f>
        <v>3.3134609350486351E-2</v>
      </c>
      <c r="N181" s="45">
        <f>(F181-E181)/E181</f>
        <v>2.6544372228633907E-2</v>
      </c>
      <c r="O181" s="45">
        <f t="shared" si="4"/>
        <v>2.8563824241953011E-2</v>
      </c>
      <c r="P181" s="45" t="s">
        <v>22</v>
      </c>
      <c r="Q181" s="45">
        <f>(I181-H181)/H181</f>
        <v>0.71060171919770776</v>
      </c>
      <c r="R181" s="45">
        <f>(J181-I181)/I181</f>
        <v>0.58584589614740368</v>
      </c>
      <c r="S181" s="45">
        <f t="shared" ref="S181" si="6">AVERAGE(P181:R181)</f>
        <v>0.64822380767255572</v>
      </c>
      <c r="T181" s="58"/>
    </row>
    <row r="182" spans="1:20" x14ac:dyDescent="0.2">
      <c r="A182" s="41">
        <v>175</v>
      </c>
      <c r="B182" s="41" t="s">
        <v>209</v>
      </c>
      <c r="C182" s="43">
        <v>1537</v>
      </c>
      <c r="D182" s="43">
        <v>1526</v>
      </c>
      <c r="E182" s="43">
        <v>1561</v>
      </c>
      <c r="F182" s="43">
        <v>1606</v>
      </c>
      <c r="G182" s="43">
        <v>0</v>
      </c>
      <c r="H182" s="43">
        <v>0</v>
      </c>
      <c r="I182" s="43">
        <v>0</v>
      </c>
      <c r="J182" s="43">
        <v>0</v>
      </c>
      <c r="K182" s="62"/>
      <c r="L182" s="45">
        <f>(D182-C182)/C182</f>
        <v>-7.1567989590110605E-3</v>
      </c>
      <c r="M182" s="45">
        <f>(E182-D182)/D182</f>
        <v>2.2935779816513763E-2</v>
      </c>
      <c r="N182" s="45">
        <f>(F182-E182)/E182</f>
        <v>2.8827674567584883E-2</v>
      </c>
      <c r="O182" s="45">
        <f t="shared" si="4"/>
        <v>1.4868885141695862E-2</v>
      </c>
      <c r="P182" s="45" t="s">
        <v>22</v>
      </c>
      <c r="Q182" s="45" t="s">
        <v>22</v>
      </c>
      <c r="R182" s="45" t="s">
        <v>22</v>
      </c>
      <c r="S182" s="45" t="s">
        <v>22</v>
      </c>
      <c r="T182" s="58"/>
    </row>
    <row r="183" spans="1:20" x14ac:dyDescent="0.2">
      <c r="A183" s="41">
        <v>176</v>
      </c>
      <c r="B183" s="41" t="s">
        <v>210</v>
      </c>
      <c r="C183" s="43">
        <v>1369</v>
      </c>
      <c r="D183" s="43">
        <v>1396</v>
      </c>
      <c r="E183" s="43">
        <v>1420</v>
      </c>
      <c r="F183" s="43">
        <v>1429</v>
      </c>
      <c r="G183" s="43">
        <v>0</v>
      </c>
      <c r="H183" s="43">
        <v>0</v>
      </c>
      <c r="I183" s="43">
        <v>0</v>
      </c>
      <c r="J183" s="43">
        <v>0</v>
      </c>
      <c r="K183" s="62"/>
      <c r="L183" s="45">
        <f>(D183-C183)/C183</f>
        <v>1.9722425127830533E-2</v>
      </c>
      <c r="M183" s="45">
        <f>(E183-D183)/D183</f>
        <v>1.7191977077363897E-2</v>
      </c>
      <c r="N183" s="45">
        <f>(F183-E183)/E183</f>
        <v>6.3380281690140847E-3</v>
      </c>
      <c r="O183" s="45">
        <f t="shared" si="4"/>
        <v>1.4417476791402838E-2</v>
      </c>
      <c r="P183" s="45" t="s">
        <v>22</v>
      </c>
      <c r="Q183" s="45" t="s">
        <v>22</v>
      </c>
      <c r="R183" s="45" t="s">
        <v>22</v>
      </c>
      <c r="S183" s="45" t="s">
        <v>22</v>
      </c>
      <c r="T183" s="58"/>
    </row>
    <row r="184" spans="1:20" x14ac:dyDescent="0.2">
      <c r="A184" s="41">
        <v>177</v>
      </c>
      <c r="B184" s="41" t="s">
        <v>61</v>
      </c>
      <c r="C184" s="43">
        <v>10538</v>
      </c>
      <c r="D184" s="43">
        <v>10805</v>
      </c>
      <c r="E184" s="43">
        <v>11110</v>
      </c>
      <c r="F184" s="43">
        <v>11423</v>
      </c>
      <c r="G184" s="43">
        <v>8038</v>
      </c>
      <c r="H184" s="43">
        <v>8164</v>
      </c>
      <c r="I184" s="43">
        <v>8241</v>
      </c>
      <c r="J184" s="43">
        <v>8303</v>
      </c>
      <c r="K184" s="62"/>
      <c r="L184" s="45">
        <f>(D184-C184)/C184</f>
        <v>2.5336876067565003E-2</v>
      </c>
      <c r="M184" s="45">
        <f>(E184-D184)/D184</f>
        <v>2.8227672373900971E-2</v>
      </c>
      <c r="N184" s="45">
        <f>(F184-E184)/E184</f>
        <v>2.8172817281728171E-2</v>
      </c>
      <c r="O184" s="45">
        <f t="shared" si="4"/>
        <v>2.724578857439805E-2</v>
      </c>
      <c r="P184" s="45">
        <f>(H184-G184)/G184</f>
        <v>1.5675541179397859E-2</v>
      </c>
      <c r="Q184" s="45">
        <f>(I184-H184)/H184</f>
        <v>9.4316511513963738E-3</v>
      </c>
      <c r="R184" s="45">
        <f>(J184-I184)/I184</f>
        <v>7.5233588156777094E-3</v>
      </c>
      <c r="S184" s="45">
        <f t="shared" si="5"/>
        <v>1.0876850382157313E-2</v>
      </c>
      <c r="T184" s="58"/>
    </row>
    <row r="185" spans="1:20" x14ac:dyDescent="0.2">
      <c r="A185" s="41">
        <v>178</v>
      </c>
      <c r="B185" s="41" t="s">
        <v>211</v>
      </c>
      <c r="C185" s="43">
        <v>1155</v>
      </c>
      <c r="D185" s="43">
        <v>1177</v>
      </c>
      <c r="E185" s="43">
        <v>1200</v>
      </c>
      <c r="F185" s="43">
        <v>1228</v>
      </c>
      <c r="G185" s="43">
        <v>0</v>
      </c>
      <c r="H185" s="43">
        <v>0</v>
      </c>
      <c r="I185" s="43">
        <v>0</v>
      </c>
      <c r="J185" s="43">
        <v>0</v>
      </c>
      <c r="K185" s="62"/>
      <c r="L185" s="45">
        <f>(D185-C185)/C185</f>
        <v>1.9047619047619049E-2</v>
      </c>
      <c r="M185" s="45">
        <f>(E185-D185)/D185</f>
        <v>1.9541206457094309E-2</v>
      </c>
      <c r="N185" s="45">
        <f>(F185-E185)/E185</f>
        <v>2.3333333333333334E-2</v>
      </c>
      <c r="O185" s="45">
        <f t="shared" si="4"/>
        <v>2.064071961268223E-2</v>
      </c>
      <c r="P185" s="45" t="s">
        <v>22</v>
      </c>
      <c r="Q185" s="45" t="s">
        <v>22</v>
      </c>
      <c r="R185" s="45" t="s">
        <v>22</v>
      </c>
      <c r="S185" s="45" t="s">
        <v>22</v>
      </c>
      <c r="T185" s="58"/>
    </row>
    <row r="186" spans="1:20" x14ac:dyDescent="0.2">
      <c r="A186" s="41">
        <v>179</v>
      </c>
      <c r="B186" s="41" t="s">
        <v>212</v>
      </c>
      <c r="C186" s="43">
        <v>15754</v>
      </c>
      <c r="D186" s="43">
        <v>15817</v>
      </c>
      <c r="E186" s="43">
        <v>16124</v>
      </c>
      <c r="F186" s="43">
        <v>16526</v>
      </c>
      <c r="G186" s="43">
        <v>16275</v>
      </c>
      <c r="H186" s="43">
        <v>16533</v>
      </c>
      <c r="I186" s="43">
        <v>16763</v>
      </c>
      <c r="J186" s="43">
        <v>17107</v>
      </c>
      <c r="K186" s="62"/>
      <c r="L186" s="45">
        <f>(D186-C186)/C186</f>
        <v>3.9989843849181162E-3</v>
      </c>
      <c r="M186" s="45">
        <f>(E186-D186)/D186</f>
        <v>1.9409496111778467E-2</v>
      </c>
      <c r="N186" s="45">
        <f>(F186-E186)/E186</f>
        <v>2.4931778714959066E-2</v>
      </c>
      <c r="O186" s="45">
        <f t="shared" si="4"/>
        <v>1.611341973721855E-2</v>
      </c>
      <c r="P186" s="45">
        <f>(H186-G186)/G186</f>
        <v>1.5852534562211983E-2</v>
      </c>
      <c r="Q186" s="45">
        <f>(I186-H186)/H186</f>
        <v>1.3911570797798343E-2</v>
      </c>
      <c r="R186" s="45">
        <f>(J186-I186)/I186</f>
        <v>2.0521386386684961E-2</v>
      </c>
      <c r="S186" s="45">
        <f t="shared" si="5"/>
        <v>1.6761830582231765E-2</v>
      </c>
      <c r="T186" s="58"/>
    </row>
    <row r="187" spans="1:20" x14ac:dyDescent="0.2">
      <c r="A187" s="41">
        <v>180</v>
      </c>
      <c r="B187" s="41" t="s">
        <v>213</v>
      </c>
      <c r="C187" s="43">
        <v>4593</v>
      </c>
      <c r="D187" s="43">
        <v>4765</v>
      </c>
      <c r="E187" s="43">
        <v>4895</v>
      </c>
      <c r="F187" s="43">
        <v>5024</v>
      </c>
      <c r="G187" s="43">
        <v>0</v>
      </c>
      <c r="H187" s="43">
        <v>0</v>
      </c>
      <c r="I187" s="43">
        <v>0</v>
      </c>
      <c r="J187" s="43">
        <v>0</v>
      </c>
      <c r="K187" s="62"/>
      <c r="L187" s="45">
        <f>(D187-C187)/C187</f>
        <v>3.7448290877422165E-2</v>
      </c>
      <c r="M187" s="45">
        <f>(E187-D187)/D187</f>
        <v>2.7282266526757609E-2</v>
      </c>
      <c r="N187" s="45">
        <f>(F187-E187)/E187</f>
        <v>2.6353421859039838E-2</v>
      </c>
      <c r="O187" s="45">
        <f t="shared" si="4"/>
        <v>3.0361326421073202E-2</v>
      </c>
      <c r="P187" s="45" t="s">
        <v>22</v>
      </c>
      <c r="Q187" s="45" t="s">
        <v>22</v>
      </c>
      <c r="R187" s="45" t="s">
        <v>22</v>
      </c>
      <c r="S187" s="45" t="s">
        <v>22</v>
      </c>
      <c r="T187" s="58"/>
    </row>
    <row r="188" spans="1:20" x14ac:dyDescent="0.2">
      <c r="A188" s="41">
        <v>181</v>
      </c>
      <c r="B188" s="41" t="s">
        <v>214</v>
      </c>
      <c r="C188" s="43">
        <v>1874</v>
      </c>
      <c r="D188" s="43">
        <v>1874</v>
      </c>
      <c r="E188" s="43">
        <v>1879</v>
      </c>
      <c r="F188" s="43">
        <v>1895</v>
      </c>
      <c r="G188" s="43">
        <v>0</v>
      </c>
      <c r="H188" s="43">
        <v>0</v>
      </c>
      <c r="I188" s="43">
        <v>0</v>
      </c>
      <c r="J188" s="43">
        <v>0</v>
      </c>
      <c r="K188" s="62"/>
      <c r="L188" s="45">
        <f>(D188-C188)/C188</f>
        <v>0</v>
      </c>
      <c r="M188" s="45">
        <f>(E188-D188)/D188</f>
        <v>2.6680896478121665E-3</v>
      </c>
      <c r="N188" s="45">
        <f>(F188-E188)/E188</f>
        <v>8.5151676423629585E-3</v>
      </c>
      <c r="O188" s="45">
        <f t="shared" si="4"/>
        <v>3.7277524300583752E-3</v>
      </c>
      <c r="P188" s="45" t="s">
        <v>22</v>
      </c>
      <c r="Q188" s="45" t="s">
        <v>22</v>
      </c>
      <c r="R188" s="45" t="s">
        <v>22</v>
      </c>
      <c r="S188" s="45" t="s">
        <v>22</v>
      </c>
      <c r="T188" s="58"/>
    </row>
    <row r="189" spans="1:20" x14ac:dyDescent="0.2">
      <c r="A189" s="41">
        <v>182</v>
      </c>
      <c r="B189" s="41" t="s">
        <v>62</v>
      </c>
      <c r="C189" s="43">
        <v>65919</v>
      </c>
      <c r="D189" s="43">
        <v>67403</v>
      </c>
      <c r="E189" s="43">
        <v>69442</v>
      </c>
      <c r="F189" s="43">
        <v>71566</v>
      </c>
      <c r="G189" s="43">
        <v>37904</v>
      </c>
      <c r="H189" s="43">
        <v>40010</v>
      </c>
      <c r="I189" s="43">
        <v>45225</v>
      </c>
      <c r="J189" s="43">
        <v>49485</v>
      </c>
      <c r="K189" s="62"/>
      <c r="L189" s="45">
        <f>(D189-C189)/C189</f>
        <v>2.2512477434427101E-2</v>
      </c>
      <c r="M189" s="45">
        <f>(E189-D189)/D189</f>
        <v>3.0250879040992242E-2</v>
      </c>
      <c r="N189" s="45">
        <f>(F189-E189)/E189</f>
        <v>3.0586676651018115E-2</v>
      </c>
      <c r="O189" s="45">
        <f t="shared" si="4"/>
        <v>2.7783344375479153E-2</v>
      </c>
      <c r="P189" s="45">
        <f>(H189-G189)/G189</f>
        <v>5.5561418319966228E-2</v>
      </c>
      <c r="Q189" s="45">
        <f>(I189-H189)/H189</f>
        <v>0.1303424143964009</v>
      </c>
      <c r="R189" s="45">
        <f>(J189-I189)/I189</f>
        <v>9.4195688225538976E-2</v>
      </c>
      <c r="S189" s="45">
        <f t="shared" si="5"/>
        <v>9.3366506980635366E-2</v>
      </c>
      <c r="T189" s="58"/>
    </row>
    <row r="190" spans="1:20" x14ac:dyDescent="0.2">
      <c r="A190" s="41">
        <v>183</v>
      </c>
      <c r="B190" s="41" t="s">
        <v>215</v>
      </c>
      <c r="C190" s="43">
        <v>7338</v>
      </c>
      <c r="D190" s="43">
        <v>7462</v>
      </c>
      <c r="E190" s="43">
        <v>7599</v>
      </c>
      <c r="F190" s="43">
        <v>7713</v>
      </c>
      <c r="G190" s="43">
        <v>6719</v>
      </c>
      <c r="H190" s="43">
        <v>6762</v>
      </c>
      <c r="I190" s="43">
        <v>6808</v>
      </c>
      <c r="J190" s="43">
        <v>6832</v>
      </c>
      <c r="K190" s="62"/>
      <c r="L190" s="45">
        <f>(D190-C190)/C190</f>
        <v>1.6898337421640774E-2</v>
      </c>
      <c r="M190" s="45">
        <f>(E190-D190)/D190</f>
        <v>1.835968909139641E-2</v>
      </c>
      <c r="N190" s="45">
        <f>(F190-E190)/E190</f>
        <v>1.5001973943939992E-2</v>
      </c>
      <c r="O190" s="45">
        <f t="shared" si="4"/>
        <v>1.6753333485659057E-2</v>
      </c>
      <c r="P190" s="45">
        <f>(H190-G190)/G190</f>
        <v>6.3997618693257922E-3</v>
      </c>
      <c r="Q190" s="45">
        <f>(I190-H190)/H190</f>
        <v>6.8027210884353739E-3</v>
      </c>
      <c r="R190" s="45">
        <f>(J190-I190)/I190</f>
        <v>3.5252643948296123E-3</v>
      </c>
      <c r="S190" s="45">
        <f t="shared" si="5"/>
        <v>5.5759157841969269E-3</v>
      </c>
      <c r="T190" s="58"/>
    </row>
    <row r="191" spans="1:20" x14ac:dyDescent="0.2">
      <c r="A191" s="41">
        <v>184</v>
      </c>
      <c r="B191" s="41" t="s">
        <v>216</v>
      </c>
      <c r="C191" s="43">
        <v>3361</v>
      </c>
      <c r="D191" s="43">
        <v>3473</v>
      </c>
      <c r="E191" s="43">
        <v>3583</v>
      </c>
      <c r="F191" s="43">
        <v>3681</v>
      </c>
      <c r="G191" s="43">
        <v>1820</v>
      </c>
      <c r="H191" s="43">
        <v>1871</v>
      </c>
      <c r="I191" s="43">
        <v>1908</v>
      </c>
      <c r="J191" s="43">
        <v>1939</v>
      </c>
      <c r="K191" s="62"/>
      <c r="L191" s="45">
        <f>(D191-C191)/C191</f>
        <v>3.3323415650104132E-2</v>
      </c>
      <c r="M191" s="45">
        <f>(E191-D191)/D191</f>
        <v>3.1672905269219696E-2</v>
      </c>
      <c r="N191" s="45">
        <f>(F191-E191)/E191</f>
        <v>2.7351381523862683E-2</v>
      </c>
      <c r="O191" s="45">
        <f t="shared" si="4"/>
        <v>3.0782567481062173E-2</v>
      </c>
      <c r="P191" s="45">
        <f>(H191-G191)/G191</f>
        <v>2.8021978021978023E-2</v>
      </c>
      <c r="Q191" s="45">
        <f>(I191-H191)/H191</f>
        <v>1.9775521111704969E-2</v>
      </c>
      <c r="R191" s="45">
        <f>(J191-I191)/I191</f>
        <v>1.6247379454926623E-2</v>
      </c>
      <c r="S191" s="45">
        <f t="shared" si="5"/>
        <v>2.1348292862869867E-2</v>
      </c>
      <c r="T191" s="58"/>
    </row>
    <row r="192" spans="1:20" x14ac:dyDescent="0.2">
      <c r="A192" s="41">
        <v>185</v>
      </c>
      <c r="B192" s="41" t="s">
        <v>217</v>
      </c>
      <c r="C192" s="43">
        <v>2244</v>
      </c>
      <c r="D192" s="43">
        <v>2271</v>
      </c>
      <c r="E192" s="43">
        <v>2311</v>
      </c>
      <c r="F192" s="43">
        <v>2351</v>
      </c>
      <c r="G192" s="43">
        <v>0</v>
      </c>
      <c r="H192" s="43">
        <v>0</v>
      </c>
      <c r="I192" s="43">
        <v>0</v>
      </c>
      <c r="J192" s="43">
        <v>0</v>
      </c>
      <c r="K192" s="62"/>
      <c r="L192" s="45">
        <f>(D192-C192)/C192</f>
        <v>1.2032085561497326E-2</v>
      </c>
      <c r="M192" s="45">
        <f>(E192-D192)/D192</f>
        <v>1.7613386173491855E-2</v>
      </c>
      <c r="N192" s="45">
        <f>(F192-E192)/E192</f>
        <v>1.7308524448290782E-2</v>
      </c>
      <c r="O192" s="45">
        <f t="shared" si="4"/>
        <v>1.5651332061093318E-2</v>
      </c>
      <c r="P192" s="45" t="s">
        <v>22</v>
      </c>
      <c r="Q192" s="45" t="s">
        <v>22</v>
      </c>
      <c r="R192" s="45" t="s">
        <v>22</v>
      </c>
      <c r="S192" s="45" t="s">
        <v>22</v>
      </c>
      <c r="T192" s="58"/>
    </row>
    <row r="193" spans="1:20" x14ac:dyDescent="0.2">
      <c r="A193" s="41">
        <v>186</v>
      </c>
      <c r="B193" s="41" t="s">
        <v>218</v>
      </c>
      <c r="C193" s="43">
        <v>733</v>
      </c>
      <c r="D193" s="43">
        <v>742</v>
      </c>
      <c r="E193" s="43">
        <v>748</v>
      </c>
      <c r="F193" s="43">
        <v>758</v>
      </c>
      <c r="G193" s="43">
        <v>0</v>
      </c>
      <c r="H193" s="43">
        <v>0</v>
      </c>
      <c r="I193" s="43">
        <v>0</v>
      </c>
      <c r="J193" s="43">
        <v>0</v>
      </c>
      <c r="K193" s="62"/>
      <c r="L193" s="45">
        <f>(D193-C193)/C193</f>
        <v>1.227830832196453E-2</v>
      </c>
      <c r="M193" s="45">
        <f>(E193-D193)/D193</f>
        <v>8.0862533692722376E-3</v>
      </c>
      <c r="N193" s="45">
        <f>(F193-E193)/E193</f>
        <v>1.3368983957219251E-2</v>
      </c>
      <c r="O193" s="45">
        <f t="shared" si="4"/>
        <v>1.1244515216152004E-2</v>
      </c>
      <c r="P193" s="45" t="s">
        <v>22</v>
      </c>
      <c r="Q193" s="45" t="s">
        <v>22</v>
      </c>
      <c r="R193" s="45" t="s">
        <v>22</v>
      </c>
      <c r="S193" s="45" t="s">
        <v>22</v>
      </c>
      <c r="T193" s="58"/>
    </row>
    <row r="194" spans="1:20" x14ac:dyDescent="0.2">
      <c r="A194" s="41">
        <v>187</v>
      </c>
      <c r="B194" s="41" t="s">
        <v>219</v>
      </c>
      <c r="C194" s="43">
        <v>1794</v>
      </c>
      <c r="D194" s="43">
        <v>1806</v>
      </c>
      <c r="E194" s="43">
        <v>1830</v>
      </c>
      <c r="F194" s="43">
        <v>1841</v>
      </c>
      <c r="G194" s="43">
        <v>0</v>
      </c>
      <c r="H194" s="43">
        <v>0</v>
      </c>
      <c r="I194" s="43">
        <v>0</v>
      </c>
      <c r="J194" s="43">
        <v>0</v>
      </c>
      <c r="K194" s="62"/>
      <c r="L194" s="45">
        <f>(D194-C194)/C194</f>
        <v>6.688963210702341E-3</v>
      </c>
      <c r="M194" s="45">
        <f>(E194-D194)/D194</f>
        <v>1.3289036544850499E-2</v>
      </c>
      <c r="N194" s="45">
        <f>(F194-E194)/E194</f>
        <v>6.0109289617486343E-3</v>
      </c>
      <c r="O194" s="45">
        <f t="shared" si="4"/>
        <v>8.6629762391004905E-3</v>
      </c>
      <c r="P194" s="45" t="s">
        <v>22</v>
      </c>
      <c r="Q194" s="45" t="s">
        <v>22</v>
      </c>
      <c r="R194" s="45" t="s">
        <v>22</v>
      </c>
      <c r="S194" s="45" t="s">
        <v>22</v>
      </c>
      <c r="T194" s="58"/>
    </row>
    <row r="195" spans="1:20" x14ac:dyDescent="0.2">
      <c r="A195" s="41">
        <v>188</v>
      </c>
      <c r="B195" s="41" t="s">
        <v>220</v>
      </c>
      <c r="C195" s="43">
        <v>14189</v>
      </c>
      <c r="D195" s="43">
        <v>14508</v>
      </c>
      <c r="E195" s="43">
        <v>14781</v>
      </c>
      <c r="F195" s="43">
        <v>15129</v>
      </c>
      <c r="G195" s="43">
        <v>13858</v>
      </c>
      <c r="H195" s="43">
        <v>14161</v>
      </c>
      <c r="I195" s="43">
        <v>14447</v>
      </c>
      <c r="J195" s="43">
        <v>14730</v>
      </c>
      <c r="K195" s="62"/>
      <c r="L195" s="45">
        <f>(D195-C195)/C195</f>
        <v>2.2482204524631757E-2</v>
      </c>
      <c r="M195" s="45">
        <f>(E195-D195)/D195</f>
        <v>1.8817204301075269E-2</v>
      </c>
      <c r="N195" s="45">
        <f>(F195-E195)/E195</f>
        <v>2.3543738583316421E-2</v>
      </c>
      <c r="O195" s="45">
        <f t="shared" si="4"/>
        <v>2.1614382469674481E-2</v>
      </c>
      <c r="P195" s="45">
        <f>(H195-G195)/G195</f>
        <v>2.1864626930292973E-2</v>
      </c>
      <c r="Q195" s="45">
        <f>(I195-H195)/H195</f>
        <v>2.0196313819645505E-2</v>
      </c>
      <c r="R195" s="45">
        <f>(J195-I195)/I195</f>
        <v>1.9588841974112273E-2</v>
      </c>
      <c r="S195" s="45">
        <f t="shared" si="5"/>
        <v>2.0549927574683585E-2</v>
      </c>
      <c r="T195" s="58"/>
    </row>
    <row r="196" spans="1:20" x14ac:dyDescent="0.2">
      <c r="A196" s="41">
        <v>189</v>
      </c>
      <c r="B196" s="41" t="s">
        <v>221</v>
      </c>
      <c r="C196" s="43">
        <v>1202</v>
      </c>
      <c r="D196" s="43">
        <v>1241</v>
      </c>
      <c r="E196" s="43">
        <v>1254</v>
      </c>
      <c r="F196" s="43">
        <v>1278</v>
      </c>
      <c r="G196" s="43">
        <v>0</v>
      </c>
      <c r="H196" s="43">
        <v>0</v>
      </c>
      <c r="I196" s="43">
        <v>0</v>
      </c>
      <c r="J196" s="43">
        <v>0</v>
      </c>
      <c r="K196" s="62"/>
      <c r="L196" s="45">
        <f>(D196-C196)/C196</f>
        <v>3.2445923460898501E-2</v>
      </c>
      <c r="M196" s="45">
        <f>(E196-D196)/D196</f>
        <v>1.0475423045930701E-2</v>
      </c>
      <c r="N196" s="45">
        <f>(F196-E196)/E196</f>
        <v>1.9138755980861243E-2</v>
      </c>
      <c r="O196" s="45">
        <f t="shared" si="4"/>
        <v>2.0686700829230149E-2</v>
      </c>
      <c r="P196" s="45" t="s">
        <v>22</v>
      </c>
      <c r="Q196" s="45" t="s">
        <v>22</v>
      </c>
      <c r="R196" s="45" t="s">
        <v>22</v>
      </c>
      <c r="S196" s="45" t="s">
        <v>22</v>
      </c>
      <c r="T196" s="58"/>
    </row>
    <row r="197" spans="1:20" x14ac:dyDescent="0.2">
      <c r="A197" s="41">
        <v>190</v>
      </c>
      <c r="B197" s="41" t="s">
        <v>222</v>
      </c>
      <c r="C197" s="43">
        <v>3177</v>
      </c>
      <c r="D197" s="43">
        <v>3186</v>
      </c>
      <c r="E197" s="43">
        <v>3209</v>
      </c>
      <c r="F197" s="43">
        <v>3227</v>
      </c>
      <c r="G197" s="43">
        <v>0</v>
      </c>
      <c r="H197" s="43">
        <v>0</v>
      </c>
      <c r="I197" s="43">
        <v>0</v>
      </c>
      <c r="J197" s="43">
        <v>0</v>
      </c>
      <c r="K197" s="62"/>
      <c r="L197" s="45">
        <f>(D197-C197)/C197</f>
        <v>2.8328611898016999E-3</v>
      </c>
      <c r="M197" s="45">
        <f>(E197-D197)/D197</f>
        <v>7.2190834902699308E-3</v>
      </c>
      <c r="N197" s="45">
        <f>(F197-E197)/E197</f>
        <v>5.6092240573387348E-3</v>
      </c>
      <c r="O197" s="45">
        <f t="shared" si="4"/>
        <v>5.2203895791367886E-3</v>
      </c>
      <c r="P197" s="45" t="s">
        <v>22</v>
      </c>
      <c r="Q197" s="45" t="s">
        <v>22</v>
      </c>
      <c r="R197" s="45" t="s">
        <v>22</v>
      </c>
      <c r="S197" s="45" t="s">
        <v>22</v>
      </c>
      <c r="T197" s="58"/>
    </row>
    <row r="198" spans="1:20" x14ac:dyDescent="0.2">
      <c r="A198" s="41">
        <v>191</v>
      </c>
      <c r="B198" s="41" t="s">
        <v>223</v>
      </c>
      <c r="C198" s="43">
        <v>995</v>
      </c>
      <c r="D198" s="43">
        <v>1031</v>
      </c>
      <c r="E198" s="43">
        <v>1037</v>
      </c>
      <c r="F198" s="43">
        <v>1057</v>
      </c>
      <c r="G198" s="43">
        <v>0</v>
      </c>
      <c r="H198" s="43">
        <v>0</v>
      </c>
      <c r="I198" s="43">
        <v>0</v>
      </c>
      <c r="J198" s="43">
        <v>0</v>
      </c>
      <c r="K198" s="62"/>
      <c r="L198" s="45">
        <f>(D198-C198)/C198</f>
        <v>3.6180904522613064E-2</v>
      </c>
      <c r="M198" s="45">
        <f>(E198-D198)/D198</f>
        <v>5.8195926285160042E-3</v>
      </c>
      <c r="N198" s="45">
        <f>(F198-E198)/E198</f>
        <v>1.9286403085824494E-2</v>
      </c>
      <c r="O198" s="45">
        <f t="shared" si="4"/>
        <v>2.0428966745651186E-2</v>
      </c>
      <c r="P198" s="45" t="s">
        <v>22</v>
      </c>
      <c r="Q198" s="45" t="s">
        <v>22</v>
      </c>
      <c r="R198" s="45" t="s">
        <v>22</v>
      </c>
      <c r="S198" s="45" t="s">
        <v>22</v>
      </c>
      <c r="T198" s="58"/>
    </row>
    <row r="199" spans="1:20" x14ac:dyDescent="0.2">
      <c r="A199" s="41">
        <v>192</v>
      </c>
      <c r="B199" s="41" t="s">
        <v>224</v>
      </c>
      <c r="C199" s="43">
        <v>1505</v>
      </c>
      <c r="D199" s="43">
        <v>1519</v>
      </c>
      <c r="E199" s="43">
        <v>1530</v>
      </c>
      <c r="F199" s="43">
        <v>1546</v>
      </c>
      <c r="G199" s="43">
        <v>0</v>
      </c>
      <c r="H199" s="43">
        <v>0</v>
      </c>
      <c r="I199" s="43">
        <v>0</v>
      </c>
      <c r="J199" s="43">
        <v>0</v>
      </c>
      <c r="K199" s="62"/>
      <c r="L199" s="45">
        <f>(D199-C199)/C199</f>
        <v>9.3023255813953487E-3</v>
      </c>
      <c r="M199" s="45">
        <f>(E199-D199)/D199</f>
        <v>7.2416063199473336E-3</v>
      </c>
      <c r="N199" s="45">
        <f>(F199-E199)/E199</f>
        <v>1.045751633986928E-2</v>
      </c>
      <c r="O199" s="45">
        <f t="shared" si="4"/>
        <v>9.0004827470706542E-3</v>
      </c>
      <c r="P199" s="45" t="s">
        <v>22</v>
      </c>
      <c r="Q199" s="45" t="s">
        <v>22</v>
      </c>
      <c r="R199" s="45" t="s">
        <v>22</v>
      </c>
      <c r="S199" s="45" t="s">
        <v>22</v>
      </c>
      <c r="T199" s="58"/>
    </row>
    <row r="200" spans="1:20" x14ac:dyDescent="0.2">
      <c r="A200" s="41">
        <v>193</v>
      </c>
      <c r="B200" s="41" t="s">
        <v>225</v>
      </c>
      <c r="C200" s="43">
        <v>2299</v>
      </c>
      <c r="D200" s="43">
        <v>2303</v>
      </c>
      <c r="E200" s="43">
        <v>2365</v>
      </c>
      <c r="F200" s="43">
        <v>2328</v>
      </c>
      <c r="G200" s="43">
        <v>0</v>
      </c>
      <c r="H200" s="43">
        <v>0</v>
      </c>
      <c r="I200" s="43">
        <v>0</v>
      </c>
      <c r="J200" s="43">
        <v>0</v>
      </c>
      <c r="K200" s="62"/>
      <c r="L200" s="45">
        <f>(D200-C200)/C200</f>
        <v>1.7398869073510222E-3</v>
      </c>
      <c r="M200" s="45">
        <f>(E200-D200)/D200</f>
        <v>2.6921406860616587E-2</v>
      </c>
      <c r="N200" s="45">
        <f>(F200-E200)/E200</f>
        <v>-1.5644820295983086E-2</v>
      </c>
      <c r="O200" s="45">
        <f t="shared" si="4"/>
        <v>4.3388244906615086E-3</v>
      </c>
      <c r="P200" s="45" t="s">
        <v>22</v>
      </c>
      <c r="Q200" s="45" t="s">
        <v>22</v>
      </c>
      <c r="R200" s="45" t="s">
        <v>22</v>
      </c>
      <c r="S200" s="45" t="s">
        <v>22</v>
      </c>
      <c r="T200" s="58"/>
    </row>
    <row r="201" spans="1:20" x14ac:dyDescent="0.2">
      <c r="A201" s="41">
        <v>194</v>
      </c>
      <c r="B201" s="41" t="s">
        <v>226</v>
      </c>
      <c r="C201" s="43">
        <v>1435</v>
      </c>
      <c r="D201" s="43">
        <v>1481</v>
      </c>
      <c r="E201" s="43">
        <v>1512</v>
      </c>
      <c r="F201" s="43">
        <v>1541</v>
      </c>
      <c r="G201" s="43">
        <v>0</v>
      </c>
      <c r="H201" s="43">
        <v>0</v>
      </c>
      <c r="I201" s="43">
        <v>0</v>
      </c>
      <c r="J201" s="43">
        <v>0</v>
      </c>
      <c r="K201" s="62"/>
      <c r="L201" s="45">
        <f>(D201-C201)/C201</f>
        <v>3.2055749128919862E-2</v>
      </c>
      <c r="M201" s="45">
        <f>(E201-D201)/D201</f>
        <v>2.0931802835921675E-2</v>
      </c>
      <c r="N201" s="45">
        <f>(F201-E201)/E201</f>
        <v>1.9179894179894179E-2</v>
      </c>
      <c r="O201" s="45">
        <f t="shared" ref="O201:O232" si="7">AVERAGE(L201:N201)</f>
        <v>2.4055815381578572E-2</v>
      </c>
      <c r="P201" s="45" t="s">
        <v>22</v>
      </c>
      <c r="Q201" s="45" t="s">
        <v>22</v>
      </c>
      <c r="R201" s="45" t="s">
        <v>22</v>
      </c>
      <c r="S201" s="45" t="s">
        <v>22</v>
      </c>
      <c r="T201" s="58"/>
    </row>
    <row r="202" spans="1:20" x14ac:dyDescent="0.2">
      <c r="A202" s="41">
        <v>195</v>
      </c>
      <c r="B202" s="41" t="s">
        <v>227</v>
      </c>
      <c r="C202" s="43">
        <v>2236</v>
      </c>
      <c r="D202" s="43">
        <v>2278</v>
      </c>
      <c r="E202" s="43">
        <v>2347</v>
      </c>
      <c r="F202" s="43">
        <v>2477</v>
      </c>
      <c r="G202" s="43">
        <v>0</v>
      </c>
      <c r="H202" s="43">
        <v>0</v>
      </c>
      <c r="I202" s="43">
        <v>0</v>
      </c>
      <c r="J202" s="43">
        <v>0</v>
      </c>
      <c r="K202" s="62"/>
      <c r="L202" s="45">
        <f>(D202-C202)/C202</f>
        <v>1.8783542039355994E-2</v>
      </c>
      <c r="M202" s="45">
        <f>(E202-D202)/D202</f>
        <v>3.0289727831431079E-2</v>
      </c>
      <c r="N202" s="45">
        <f>(F202-E202)/E202</f>
        <v>5.5389859394972304E-2</v>
      </c>
      <c r="O202" s="45">
        <f t="shared" si="7"/>
        <v>3.4821043088586461E-2</v>
      </c>
      <c r="P202" s="45" t="s">
        <v>22</v>
      </c>
      <c r="Q202" s="45" t="s">
        <v>22</v>
      </c>
      <c r="R202" s="45" t="s">
        <v>22</v>
      </c>
      <c r="S202" s="45" t="s">
        <v>22</v>
      </c>
      <c r="T202" s="58"/>
    </row>
    <row r="203" spans="1:20" x14ac:dyDescent="0.2">
      <c r="A203" s="41">
        <v>196</v>
      </c>
      <c r="B203" s="41" t="s">
        <v>228</v>
      </c>
      <c r="C203" s="43">
        <v>18463</v>
      </c>
      <c r="D203" s="43">
        <v>19385</v>
      </c>
      <c r="E203" s="43">
        <v>19883</v>
      </c>
      <c r="F203" s="43">
        <v>20470</v>
      </c>
      <c r="G203" s="43">
        <v>10925</v>
      </c>
      <c r="H203" s="43">
        <v>11237</v>
      </c>
      <c r="I203" s="43">
        <v>11505</v>
      </c>
      <c r="J203" s="43">
        <v>11803</v>
      </c>
      <c r="K203" s="62"/>
      <c r="L203" s="45">
        <f>(D203-C203)/C203</f>
        <v>4.9937713264366572E-2</v>
      </c>
      <c r="M203" s="45">
        <f>(E203-D203)/D203</f>
        <v>2.5689966468919266E-2</v>
      </c>
      <c r="N203" s="45">
        <f>(F203-E203)/E203</f>
        <v>2.9522707840869085E-2</v>
      </c>
      <c r="O203" s="45">
        <f t="shared" si="7"/>
        <v>3.5050129191384977E-2</v>
      </c>
      <c r="P203" s="45">
        <f>(H203-G203)/G203</f>
        <v>2.8558352402745995E-2</v>
      </c>
      <c r="Q203" s="45">
        <f>(I203-H203)/H203</f>
        <v>2.3849781970276766E-2</v>
      </c>
      <c r="R203" s="45">
        <f>(J203-I203)/I203</f>
        <v>2.5901781833985223E-2</v>
      </c>
      <c r="S203" s="45">
        <f t="shared" ref="S203:S228" si="8">AVERAGE(P203:R203)</f>
        <v>2.6103305402335995E-2</v>
      </c>
      <c r="T203" s="58"/>
    </row>
    <row r="204" spans="1:20" x14ac:dyDescent="0.2">
      <c r="A204" s="41">
        <v>197</v>
      </c>
      <c r="B204" s="41" t="s">
        <v>229</v>
      </c>
      <c r="C204" s="43">
        <v>2445</v>
      </c>
      <c r="D204" s="43">
        <v>2474</v>
      </c>
      <c r="E204" s="43">
        <v>2508</v>
      </c>
      <c r="F204" s="43">
        <v>2558</v>
      </c>
      <c r="G204" s="43">
        <v>0</v>
      </c>
      <c r="H204" s="43">
        <v>0</v>
      </c>
      <c r="I204" s="43">
        <v>2</v>
      </c>
      <c r="J204" s="43">
        <v>0</v>
      </c>
      <c r="K204" s="62"/>
      <c r="L204" s="45">
        <f>(D204-C204)/C204</f>
        <v>1.1860940695296524E-2</v>
      </c>
      <c r="M204" s="45">
        <f>(E204-D204)/D204</f>
        <v>1.3742926434923201E-2</v>
      </c>
      <c r="N204" s="45">
        <f>(F204-E204)/E204</f>
        <v>1.9936204146730464E-2</v>
      </c>
      <c r="O204" s="45">
        <f t="shared" si="7"/>
        <v>1.5180023758983396E-2</v>
      </c>
      <c r="P204" s="45" t="s">
        <v>22</v>
      </c>
      <c r="Q204" s="45" t="s">
        <v>22</v>
      </c>
      <c r="R204" s="45" t="s">
        <v>22</v>
      </c>
      <c r="S204" s="45" t="s">
        <v>22</v>
      </c>
      <c r="T204" s="58"/>
    </row>
    <row r="205" spans="1:20" x14ac:dyDescent="0.2">
      <c r="A205" s="41">
        <v>198</v>
      </c>
      <c r="B205" s="41" t="s">
        <v>230</v>
      </c>
      <c r="C205" s="43">
        <v>2224</v>
      </c>
      <c r="D205" s="43">
        <v>2286</v>
      </c>
      <c r="E205" s="43">
        <v>2325</v>
      </c>
      <c r="F205" s="43">
        <v>2392</v>
      </c>
      <c r="G205" s="43">
        <v>0</v>
      </c>
      <c r="H205" s="43">
        <v>0</v>
      </c>
      <c r="I205" s="43">
        <v>0</v>
      </c>
      <c r="J205" s="43">
        <v>0</v>
      </c>
      <c r="K205" s="62"/>
      <c r="L205" s="45">
        <f>(D205-C205)/C205</f>
        <v>2.7877697841726619E-2</v>
      </c>
      <c r="M205" s="45">
        <f>(E205-D205)/D205</f>
        <v>1.7060367454068241E-2</v>
      </c>
      <c r="N205" s="45">
        <f>(F205-E205)/E205</f>
        <v>2.8817204301075268E-2</v>
      </c>
      <c r="O205" s="45">
        <f t="shared" si="7"/>
        <v>2.4585089865623373E-2</v>
      </c>
      <c r="P205" s="45" t="s">
        <v>22</v>
      </c>
      <c r="Q205" s="45" t="s">
        <v>22</v>
      </c>
      <c r="R205" s="45" t="s">
        <v>22</v>
      </c>
      <c r="S205" s="45" t="s">
        <v>22</v>
      </c>
      <c r="T205" s="58"/>
    </row>
    <row r="206" spans="1:20" x14ac:dyDescent="0.2">
      <c r="A206" s="41">
        <v>199</v>
      </c>
      <c r="B206" s="41" t="s">
        <v>231</v>
      </c>
      <c r="C206" s="43">
        <v>2871</v>
      </c>
      <c r="D206" s="43">
        <v>2979</v>
      </c>
      <c r="E206" s="43">
        <v>3081</v>
      </c>
      <c r="F206" s="43">
        <v>3191</v>
      </c>
      <c r="G206" s="43">
        <v>0</v>
      </c>
      <c r="H206" s="43">
        <v>0</v>
      </c>
      <c r="I206" s="43">
        <v>0</v>
      </c>
      <c r="J206" s="43">
        <v>0</v>
      </c>
      <c r="K206" s="62"/>
      <c r="L206" s="45">
        <f>(D206-C206)/C206</f>
        <v>3.7617554858934171E-2</v>
      </c>
      <c r="M206" s="45">
        <f>(E206-D206)/D206</f>
        <v>3.4239677744209468E-2</v>
      </c>
      <c r="N206" s="45">
        <f>(F206-E206)/E206</f>
        <v>3.5702693930542033E-2</v>
      </c>
      <c r="O206" s="45">
        <f t="shared" si="7"/>
        <v>3.5853308844561893E-2</v>
      </c>
      <c r="P206" s="45" t="s">
        <v>22</v>
      </c>
      <c r="Q206" s="45" t="s">
        <v>22</v>
      </c>
      <c r="R206" s="45" t="s">
        <v>22</v>
      </c>
      <c r="S206" s="45" t="s">
        <v>22</v>
      </c>
      <c r="T206" s="58"/>
    </row>
    <row r="207" spans="1:20" x14ac:dyDescent="0.2">
      <c r="A207" s="41">
        <v>200</v>
      </c>
      <c r="B207" s="41" t="s">
        <v>232</v>
      </c>
      <c r="C207" s="43">
        <v>722</v>
      </c>
      <c r="D207" s="43">
        <v>727</v>
      </c>
      <c r="E207" s="43">
        <v>731</v>
      </c>
      <c r="F207" s="43">
        <v>750</v>
      </c>
      <c r="G207" s="43">
        <v>678</v>
      </c>
      <c r="H207" s="43">
        <v>690</v>
      </c>
      <c r="I207" s="43">
        <v>698</v>
      </c>
      <c r="J207" s="43">
        <v>713</v>
      </c>
      <c r="K207" s="62"/>
      <c r="L207" s="45">
        <f>(D207-C207)/C207</f>
        <v>6.9252077562326868E-3</v>
      </c>
      <c r="M207" s="45">
        <f>(E207-D207)/D207</f>
        <v>5.5020632737276479E-3</v>
      </c>
      <c r="N207" s="45">
        <f>(F207-E207)/E207</f>
        <v>2.5991792065663474E-2</v>
      </c>
      <c r="O207" s="45">
        <f t="shared" si="7"/>
        <v>1.2806354365207938E-2</v>
      </c>
      <c r="P207" s="45">
        <f>(H207-G207)/G207</f>
        <v>1.7699115044247787E-2</v>
      </c>
      <c r="Q207" s="45">
        <f>(I207-H207)/H207</f>
        <v>1.1594202898550725E-2</v>
      </c>
      <c r="R207" s="45">
        <f>(J207-I207)/I207</f>
        <v>2.148997134670487E-2</v>
      </c>
      <c r="S207" s="45">
        <f t="shared" si="8"/>
        <v>1.6927763096501128E-2</v>
      </c>
      <c r="T207" s="58"/>
    </row>
    <row r="208" spans="1:20" x14ac:dyDescent="0.2">
      <c r="A208" s="41">
        <v>201</v>
      </c>
      <c r="B208" s="41" t="s">
        <v>233</v>
      </c>
      <c r="C208" s="43">
        <v>13559</v>
      </c>
      <c r="D208" s="43">
        <v>13879</v>
      </c>
      <c r="E208" s="43">
        <v>14293</v>
      </c>
      <c r="F208" s="43">
        <v>14798</v>
      </c>
      <c r="G208" s="43">
        <v>9730</v>
      </c>
      <c r="H208" s="43">
        <v>10420</v>
      </c>
      <c r="I208" s="43">
        <v>11337</v>
      </c>
      <c r="J208" s="43">
        <v>11604</v>
      </c>
      <c r="K208" s="62"/>
      <c r="L208" s="45">
        <f>(D208-C208)/C208</f>
        <v>2.3600560513312191E-2</v>
      </c>
      <c r="M208" s="45">
        <f>(E208-D208)/D208</f>
        <v>2.982923841775344E-2</v>
      </c>
      <c r="N208" s="45">
        <f>(F208-E208)/E208</f>
        <v>3.5331980689848178E-2</v>
      </c>
      <c r="O208" s="45">
        <f t="shared" si="7"/>
        <v>2.9587259873637934E-2</v>
      </c>
      <c r="P208" s="45">
        <f>(H208-G208)/G208</f>
        <v>7.0914696813977385E-2</v>
      </c>
      <c r="Q208" s="45">
        <f>(I208-H208)/H208</f>
        <v>8.8003838771593096E-2</v>
      </c>
      <c r="R208" s="45">
        <f>(J208-I208)/I208</f>
        <v>2.3551204022228104E-2</v>
      </c>
      <c r="S208" s="45">
        <f t="shared" si="8"/>
        <v>6.0823246535932858E-2</v>
      </c>
      <c r="T208" s="58"/>
    </row>
    <row r="209" spans="1:20" x14ac:dyDescent="0.2">
      <c r="A209" s="41">
        <v>202</v>
      </c>
      <c r="B209" s="41" t="s">
        <v>234</v>
      </c>
      <c r="C209" s="43">
        <v>1176</v>
      </c>
      <c r="D209" s="43">
        <v>1186</v>
      </c>
      <c r="E209" s="43">
        <v>1195</v>
      </c>
      <c r="F209" s="43">
        <v>1257</v>
      </c>
      <c r="G209" s="43">
        <v>0</v>
      </c>
      <c r="H209" s="43">
        <v>0</v>
      </c>
      <c r="I209" s="43">
        <v>0</v>
      </c>
      <c r="J209" s="43">
        <v>0</v>
      </c>
      <c r="K209" s="62"/>
      <c r="L209" s="45">
        <f>(D209-C209)/C209</f>
        <v>8.5034013605442185E-3</v>
      </c>
      <c r="M209" s="45">
        <f>(E209-D209)/D209</f>
        <v>7.5885328836424954E-3</v>
      </c>
      <c r="N209" s="45">
        <f>(F209-E209)/E209</f>
        <v>5.1882845188284517E-2</v>
      </c>
      <c r="O209" s="45">
        <f t="shared" si="7"/>
        <v>2.2658259810823745E-2</v>
      </c>
      <c r="P209" s="45" t="s">
        <v>22</v>
      </c>
      <c r="Q209" s="45" t="s">
        <v>22</v>
      </c>
      <c r="R209" s="45" t="s">
        <v>22</v>
      </c>
      <c r="S209" s="45" t="s">
        <v>22</v>
      </c>
      <c r="T209" s="58"/>
    </row>
    <row r="210" spans="1:20" x14ac:dyDescent="0.2">
      <c r="A210" s="41">
        <v>203</v>
      </c>
      <c r="B210" s="41" t="s">
        <v>235</v>
      </c>
      <c r="C210" s="43">
        <v>6623</v>
      </c>
      <c r="D210" s="43">
        <v>6742</v>
      </c>
      <c r="E210" s="43">
        <v>6869</v>
      </c>
      <c r="F210" s="43">
        <v>7018</v>
      </c>
      <c r="G210" s="43">
        <v>2357</v>
      </c>
      <c r="H210" s="43">
        <v>2745</v>
      </c>
      <c r="I210" s="43">
        <v>3157</v>
      </c>
      <c r="J210" s="43">
        <v>3186</v>
      </c>
      <c r="K210" s="62"/>
      <c r="L210" s="45">
        <f>(D210-C210)/C210</f>
        <v>1.796768835874981E-2</v>
      </c>
      <c r="M210" s="45">
        <f>(E210-D210)/D210</f>
        <v>1.8837140314446752E-2</v>
      </c>
      <c r="N210" s="45">
        <f>(F210-E210)/E210</f>
        <v>2.1691658174406755E-2</v>
      </c>
      <c r="O210" s="45">
        <f t="shared" si="7"/>
        <v>1.9498828949201106E-2</v>
      </c>
      <c r="P210" s="45">
        <f>(H210-G210)/G210</f>
        <v>0.1646160373355961</v>
      </c>
      <c r="Q210" s="45">
        <f>(I210-H210)/H210</f>
        <v>0.15009107468123861</v>
      </c>
      <c r="R210" s="45">
        <f>(J210-I210)/I210</f>
        <v>9.1859360152043087E-3</v>
      </c>
      <c r="S210" s="45">
        <f t="shared" si="8"/>
        <v>0.107964349344013</v>
      </c>
      <c r="T210" s="58"/>
    </row>
    <row r="211" spans="1:20" x14ac:dyDescent="0.2">
      <c r="A211" s="41">
        <v>204</v>
      </c>
      <c r="B211" s="41" t="s">
        <v>236</v>
      </c>
      <c r="C211" s="43">
        <v>1285</v>
      </c>
      <c r="D211" s="43">
        <v>1307</v>
      </c>
      <c r="E211" s="43">
        <v>1317</v>
      </c>
      <c r="F211" s="43">
        <v>1348</v>
      </c>
      <c r="G211" s="43">
        <v>0</v>
      </c>
      <c r="H211" s="43">
        <v>0</v>
      </c>
      <c r="I211" s="43">
        <v>0</v>
      </c>
      <c r="J211" s="43">
        <v>0</v>
      </c>
      <c r="K211" s="62"/>
      <c r="L211" s="45">
        <f>(D211-C211)/C211</f>
        <v>1.7120622568093387E-2</v>
      </c>
      <c r="M211" s="45">
        <f>(E211-D211)/D211</f>
        <v>7.6511094108645756E-3</v>
      </c>
      <c r="N211" s="45">
        <f>(F211-E211)/E211</f>
        <v>2.3538344722854973E-2</v>
      </c>
      <c r="O211" s="45">
        <f t="shared" si="7"/>
        <v>1.6103358900604312E-2</v>
      </c>
      <c r="P211" s="45" t="s">
        <v>22</v>
      </c>
      <c r="Q211" s="45" t="s">
        <v>22</v>
      </c>
      <c r="R211" s="45" t="s">
        <v>22</v>
      </c>
      <c r="S211" s="45" t="s">
        <v>22</v>
      </c>
      <c r="T211" s="58"/>
    </row>
    <row r="212" spans="1:20" x14ac:dyDescent="0.2">
      <c r="A212" s="41">
        <v>205</v>
      </c>
      <c r="B212" s="41" t="s">
        <v>237</v>
      </c>
      <c r="C212" s="43">
        <v>608</v>
      </c>
      <c r="D212" s="43">
        <v>622</v>
      </c>
      <c r="E212" s="43">
        <v>667</v>
      </c>
      <c r="F212" s="43">
        <v>728</v>
      </c>
      <c r="G212" s="43">
        <v>0</v>
      </c>
      <c r="H212" s="43">
        <v>0</v>
      </c>
      <c r="I212" s="43">
        <v>0</v>
      </c>
      <c r="J212" s="43">
        <v>0</v>
      </c>
      <c r="K212" s="62"/>
      <c r="L212" s="45">
        <f>(D212-C212)/C212</f>
        <v>2.3026315789473683E-2</v>
      </c>
      <c r="M212" s="45">
        <f>(E212-D212)/D212</f>
        <v>7.2347266881028938E-2</v>
      </c>
      <c r="N212" s="45">
        <f>(F212-E212)/E212</f>
        <v>9.145427286356822E-2</v>
      </c>
      <c r="O212" s="45">
        <f t="shared" si="7"/>
        <v>6.2275951844690279E-2</v>
      </c>
      <c r="P212" s="45" t="s">
        <v>22</v>
      </c>
      <c r="Q212" s="45" t="s">
        <v>22</v>
      </c>
      <c r="R212" s="45" t="s">
        <v>22</v>
      </c>
      <c r="S212" s="45" t="s">
        <v>22</v>
      </c>
      <c r="T212" s="58"/>
    </row>
    <row r="213" spans="1:20" x14ac:dyDescent="0.2">
      <c r="A213" s="41">
        <v>206</v>
      </c>
      <c r="B213" s="41" t="s">
        <v>238</v>
      </c>
      <c r="C213" s="43">
        <v>2736</v>
      </c>
      <c r="D213" s="43">
        <v>2812</v>
      </c>
      <c r="E213" s="43">
        <v>2894</v>
      </c>
      <c r="F213" s="43">
        <v>2976</v>
      </c>
      <c r="G213" s="43">
        <v>0</v>
      </c>
      <c r="H213" s="43">
        <v>0</v>
      </c>
      <c r="I213" s="43">
        <v>0</v>
      </c>
      <c r="J213" s="43">
        <v>0</v>
      </c>
      <c r="K213" s="62"/>
      <c r="L213" s="45">
        <f>(D213-C213)/C213</f>
        <v>2.7777777777777776E-2</v>
      </c>
      <c r="M213" s="45">
        <f>(E213-D213)/D213</f>
        <v>2.9160739687055477E-2</v>
      </c>
      <c r="N213" s="45">
        <f>(F213-E213)/E213</f>
        <v>2.8334485141672427E-2</v>
      </c>
      <c r="O213" s="45">
        <f t="shared" si="7"/>
        <v>2.8424334202168559E-2</v>
      </c>
      <c r="P213" s="45" t="s">
        <v>22</v>
      </c>
      <c r="Q213" s="45" t="s">
        <v>22</v>
      </c>
      <c r="R213" s="45" t="s">
        <v>22</v>
      </c>
      <c r="S213" s="45" t="s">
        <v>22</v>
      </c>
      <c r="T213" s="58"/>
    </row>
    <row r="214" spans="1:20" x14ac:dyDescent="0.2">
      <c r="A214" s="41">
        <v>207</v>
      </c>
      <c r="B214" s="41" t="s">
        <v>239</v>
      </c>
      <c r="C214" s="43">
        <v>6373</v>
      </c>
      <c r="D214" s="43">
        <v>6508</v>
      </c>
      <c r="E214" s="43">
        <v>6653</v>
      </c>
      <c r="F214" s="43">
        <v>6828</v>
      </c>
      <c r="G214" s="43">
        <v>5222</v>
      </c>
      <c r="H214" s="43">
        <v>5347</v>
      </c>
      <c r="I214" s="43">
        <v>5518</v>
      </c>
      <c r="J214" s="43">
        <v>5633</v>
      </c>
      <c r="K214" s="62"/>
      <c r="L214" s="45">
        <f>(D214-C214)/C214</f>
        <v>2.1183116271771538E-2</v>
      </c>
      <c r="M214" s="45">
        <f>(E214-D214)/D214</f>
        <v>2.2280270436385988E-2</v>
      </c>
      <c r="N214" s="45">
        <f>(F214-E214)/E214</f>
        <v>2.6303923042236586E-2</v>
      </c>
      <c r="O214" s="45">
        <f t="shared" si="7"/>
        <v>2.3255769916798036E-2</v>
      </c>
      <c r="P214" s="45">
        <f>(H214-G214)/G214</f>
        <v>2.3937188816545385E-2</v>
      </c>
      <c r="Q214" s="45">
        <f>(I214-H214)/H214</f>
        <v>3.1980549841032352E-2</v>
      </c>
      <c r="R214" s="45">
        <f>(J214-I214)/I214</f>
        <v>2.084088437839797E-2</v>
      </c>
      <c r="S214" s="45">
        <f t="shared" si="8"/>
        <v>2.558620767865857E-2</v>
      </c>
      <c r="T214" s="58"/>
    </row>
    <row r="215" spans="1:20" x14ac:dyDescent="0.2">
      <c r="A215" s="41">
        <v>208</v>
      </c>
      <c r="B215" s="41" t="s">
        <v>240</v>
      </c>
      <c r="C215" s="43">
        <v>2116</v>
      </c>
      <c r="D215" s="43">
        <v>2124</v>
      </c>
      <c r="E215" s="43">
        <v>2134</v>
      </c>
      <c r="F215" s="43">
        <v>2173</v>
      </c>
      <c r="G215" s="43">
        <v>0</v>
      </c>
      <c r="H215" s="43">
        <v>0</v>
      </c>
      <c r="I215" s="43">
        <v>0</v>
      </c>
      <c r="J215" s="43">
        <v>0</v>
      </c>
      <c r="K215" s="62"/>
      <c r="L215" s="45">
        <f>(D215-C215)/C215</f>
        <v>3.780718336483932E-3</v>
      </c>
      <c r="M215" s="45">
        <f>(E215-D215)/D215</f>
        <v>4.7080979284369112E-3</v>
      </c>
      <c r="N215" s="45">
        <f>(F215-E215)/E215</f>
        <v>1.8275538894095594E-2</v>
      </c>
      <c r="O215" s="45">
        <f t="shared" si="7"/>
        <v>8.9214517196721452E-3</v>
      </c>
      <c r="P215" s="45" t="s">
        <v>22</v>
      </c>
      <c r="Q215" s="45" t="s">
        <v>22</v>
      </c>
      <c r="R215" s="45" t="s">
        <v>22</v>
      </c>
      <c r="S215" s="45" t="s">
        <v>22</v>
      </c>
      <c r="T215" s="58"/>
    </row>
    <row r="216" spans="1:20" x14ac:dyDescent="0.2">
      <c r="A216" s="41">
        <v>209</v>
      </c>
      <c r="B216" s="41" t="s">
        <v>241</v>
      </c>
      <c r="C216" s="43">
        <v>466</v>
      </c>
      <c r="D216" s="43">
        <v>510</v>
      </c>
      <c r="E216" s="43">
        <v>526</v>
      </c>
      <c r="F216" s="43">
        <v>513</v>
      </c>
      <c r="G216" s="43">
        <v>0</v>
      </c>
      <c r="H216" s="43">
        <v>0</v>
      </c>
      <c r="I216" s="43">
        <v>0</v>
      </c>
      <c r="J216" s="43">
        <v>0</v>
      </c>
      <c r="K216" s="62"/>
      <c r="L216" s="45">
        <f>(D216-C216)/C216</f>
        <v>9.4420600858369105E-2</v>
      </c>
      <c r="M216" s="45">
        <f>(E216-D216)/D216</f>
        <v>3.1372549019607843E-2</v>
      </c>
      <c r="N216" s="45">
        <f>(F216-E216)/E216</f>
        <v>-2.4714828897338403E-2</v>
      </c>
      <c r="O216" s="45">
        <f t="shared" si="7"/>
        <v>3.3692773660212852E-2</v>
      </c>
      <c r="P216" s="45" t="s">
        <v>22</v>
      </c>
      <c r="Q216" s="45" t="s">
        <v>22</v>
      </c>
      <c r="R216" s="45" t="s">
        <v>22</v>
      </c>
      <c r="S216" s="45" t="s">
        <v>22</v>
      </c>
      <c r="T216" s="58"/>
    </row>
    <row r="217" spans="1:20" x14ac:dyDescent="0.2">
      <c r="A217" s="41">
        <v>210</v>
      </c>
      <c r="B217" s="41" t="s">
        <v>242</v>
      </c>
      <c r="C217" s="43">
        <v>1577</v>
      </c>
      <c r="D217" s="43">
        <v>1610</v>
      </c>
      <c r="E217" s="43">
        <v>1636</v>
      </c>
      <c r="F217" s="43">
        <v>1682</v>
      </c>
      <c r="G217" s="43">
        <v>0</v>
      </c>
      <c r="H217" s="43">
        <v>0</v>
      </c>
      <c r="I217" s="43">
        <v>0</v>
      </c>
      <c r="J217" s="43">
        <v>0</v>
      </c>
      <c r="K217" s="62"/>
      <c r="L217" s="45">
        <f>(D217-C217)/C217</f>
        <v>2.0925808497146481E-2</v>
      </c>
      <c r="M217" s="45">
        <f>(E217-D217)/D217</f>
        <v>1.6149068322981366E-2</v>
      </c>
      <c r="N217" s="45">
        <f>(F217-E217)/E217</f>
        <v>2.8117359413202935E-2</v>
      </c>
      <c r="O217" s="45">
        <f t="shared" si="7"/>
        <v>2.1730745411110263E-2</v>
      </c>
      <c r="P217" s="45" t="s">
        <v>22</v>
      </c>
      <c r="Q217" s="45" t="s">
        <v>22</v>
      </c>
      <c r="R217" s="45" t="s">
        <v>22</v>
      </c>
      <c r="S217" s="45" t="s">
        <v>22</v>
      </c>
      <c r="T217" s="58"/>
    </row>
    <row r="218" spans="1:20" x14ac:dyDescent="0.2">
      <c r="A218" s="41">
        <v>211</v>
      </c>
      <c r="B218" s="41" t="s">
        <v>243</v>
      </c>
      <c r="C218" s="43">
        <v>892</v>
      </c>
      <c r="D218" s="43">
        <v>912</v>
      </c>
      <c r="E218" s="43">
        <v>920</v>
      </c>
      <c r="F218" s="43">
        <v>941</v>
      </c>
      <c r="G218" s="43">
        <v>0</v>
      </c>
      <c r="H218" s="43">
        <v>0</v>
      </c>
      <c r="I218" s="43">
        <v>0</v>
      </c>
      <c r="J218" s="43">
        <v>0</v>
      </c>
      <c r="K218" s="62"/>
      <c r="L218" s="45">
        <f>(D218-C218)/C218</f>
        <v>2.2421524663677129E-2</v>
      </c>
      <c r="M218" s="45">
        <f>(E218-D218)/D218</f>
        <v>8.771929824561403E-3</v>
      </c>
      <c r="N218" s="45">
        <f>(F218-E218)/E218</f>
        <v>2.2826086956521739E-2</v>
      </c>
      <c r="O218" s="45">
        <f t="shared" si="7"/>
        <v>1.8006513814920092E-2</v>
      </c>
      <c r="P218" s="45" t="s">
        <v>22</v>
      </c>
      <c r="Q218" s="45" t="s">
        <v>22</v>
      </c>
      <c r="R218" s="45" t="s">
        <v>22</v>
      </c>
      <c r="S218" s="45" t="s">
        <v>22</v>
      </c>
      <c r="T218" s="58"/>
    </row>
    <row r="219" spans="1:20" x14ac:dyDescent="0.2">
      <c r="A219" s="41">
        <v>212</v>
      </c>
      <c r="B219" s="41" t="s">
        <v>244</v>
      </c>
      <c r="C219" s="43">
        <v>2418</v>
      </c>
      <c r="D219" s="43">
        <v>2487</v>
      </c>
      <c r="E219" s="43">
        <v>2515</v>
      </c>
      <c r="F219" s="43">
        <v>2566</v>
      </c>
      <c r="G219" s="43">
        <v>1880</v>
      </c>
      <c r="H219" s="43">
        <v>1949</v>
      </c>
      <c r="I219" s="43">
        <v>1964</v>
      </c>
      <c r="J219" s="43">
        <v>2003</v>
      </c>
      <c r="K219" s="62"/>
      <c r="L219" s="45">
        <f>(D219-C219)/C219</f>
        <v>2.8535980148883373E-2</v>
      </c>
      <c r="M219" s="45">
        <f>(E219-D219)/D219</f>
        <v>1.1258544431041415E-2</v>
      </c>
      <c r="N219" s="45">
        <f>(F219-E219)/E219</f>
        <v>2.0278330019880716E-2</v>
      </c>
      <c r="O219" s="45">
        <f t="shared" si="7"/>
        <v>2.0024284866601835E-2</v>
      </c>
      <c r="P219" s="45">
        <f>(H219-G219)/G219</f>
        <v>3.6702127659574466E-2</v>
      </c>
      <c r="Q219" s="45">
        <f>(I219-H219)/H219</f>
        <v>7.6962544894817854E-3</v>
      </c>
      <c r="R219" s="45">
        <f>(J219-I219)/I219</f>
        <v>1.9857433808553971E-2</v>
      </c>
      <c r="S219" s="45">
        <f t="shared" si="8"/>
        <v>2.1418605319203407E-2</v>
      </c>
      <c r="T219" s="58"/>
    </row>
    <row r="220" spans="1:20" x14ac:dyDescent="0.2">
      <c r="A220" s="41">
        <v>213</v>
      </c>
      <c r="B220" s="41" t="s">
        <v>245</v>
      </c>
      <c r="C220" s="43">
        <v>1508</v>
      </c>
      <c r="D220" s="43">
        <v>1527</v>
      </c>
      <c r="E220" s="43">
        <v>1560</v>
      </c>
      <c r="F220" s="43">
        <v>1597</v>
      </c>
      <c r="G220" s="43">
        <v>0</v>
      </c>
      <c r="H220" s="43">
        <v>0</v>
      </c>
      <c r="I220" s="43">
        <v>0</v>
      </c>
      <c r="J220" s="43">
        <v>0</v>
      </c>
      <c r="K220" s="62"/>
      <c r="L220" s="45">
        <f>(D220-C220)/C220</f>
        <v>1.2599469496021221E-2</v>
      </c>
      <c r="M220" s="45">
        <f>(E220-D220)/D220</f>
        <v>2.1611001964636542E-2</v>
      </c>
      <c r="N220" s="45">
        <f>(F220-E220)/E220</f>
        <v>2.3717948717948717E-2</v>
      </c>
      <c r="O220" s="45">
        <f t="shared" si="7"/>
        <v>1.9309473392868825E-2</v>
      </c>
      <c r="P220" s="45" t="s">
        <v>22</v>
      </c>
      <c r="Q220" s="45" t="s">
        <v>22</v>
      </c>
      <c r="R220" s="45" t="s">
        <v>22</v>
      </c>
      <c r="S220" s="45" t="s">
        <v>22</v>
      </c>
      <c r="T220" s="58"/>
    </row>
    <row r="221" spans="1:20" x14ac:dyDescent="0.2">
      <c r="A221" s="41">
        <v>214</v>
      </c>
      <c r="B221" s="41" t="s">
        <v>63</v>
      </c>
      <c r="C221" s="43">
        <v>44967</v>
      </c>
      <c r="D221" s="43">
        <v>46916</v>
      </c>
      <c r="E221" s="43">
        <v>48773</v>
      </c>
      <c r="F221" s="43">
        <v>50359</v>
      </c>
      <c r="G221" s="43">
        <v>22749</v>
      </c>
      <c r="H221" s="43">
        <v>24756</v>
      </c>
      <c r="I221" s="43">
        <v>26215</v>
      </c>
      <c r="J221" s="43">
        <v>27126</v>
      </c>
      <c r="K221" s="62"/>
      <c r="L221" s="45">
        <f>(D221-C221)/C221</f>
        <v>4.3342895901438833E-2</v>
      </c>
      <c r="M221" s="45">
        <f>(E221-D221)/D221</f>
        <v>3.9581379486742264E-2</v>
      </c>
      <c r="N221" s="45">
        <f>(F221-E221)/E221</f>
        <v>3.2517991511697049E-2</v>
      </c>
      <c r="O221" s="45">
        <f t="shared" si="7"/>
        <v>3.8480755633292708E-2</v>
      </c>
      <c r="P221" s="45">
        <f>(H221-G221)/G221</f>
        <v>8.8223658182777262E-2</v>
      </c>
      <c r="Q221" s="45">
        <f>(I221-H221)/H221</f>
        <v>5.8935207626433998E-2</v>
      </c>
      <c r="R221" s="45">
        <f>(J221-I221)/I221</f>
        <v>3.4751096700362388E-2</v>
      </c>
      <c r="S221" s="45">
        <f t="shared" si="8"/>
        <v>6.0636654169857883E-2</v>
      </c>
      <c r="T221" s="58"/>
    </row>
    <row r="222" spans="1:20" x14ac:dyDescent="0.2">
      <c r="A222" s="41">
        <v>215</v>
      </c>
      <c r="B222" s="41" t="s">
        <v>246</v>
      </c>
      <c r="C222" s="43">
        <v>1781</v>
      </c>
      <c r="D222" s="43">
        <v>1813</v>
      </c>
      <c r="E222" s="43">
        <v>1848</v>
      </c>
      <c r="F222" s="43">
        <v>1866</v>
      </c>
      <c r="G222" s="43">
        <v>0</v>
      </c>
      <c r="H222" s="43">
        <v>0</v>
      </c>
      <c r="I222" s="43">
        <v>0</v>
      </c>
      <c r="J222" s="43">
        <v>0</v>
      </c>
      <c r="K222" s="62"/>
      <c r="L222" s="45">
        <f>(D222-C222)/C222</f>
        <v>1.7967434025828188E-2</v>
      </c>
      <c r="M222" s="45">
        <f>(E222-D222)/D222</f>
        <v>1.9305019305019305E-2</v>
      </c>
      <c r="N222" s="45">
        <f>(F222-E222)/E222</f>
        <v>9.74025974025974E-3</v>
      </c>
      <c r="O222" s="45">
        <f t="shared" si="7"/>
        <v>1.5670904357035744E-2</v>
      </c>
      <c r="P222" s="45" t="s">
        <v>22</v>
      </c>
      <c r="Q222" s="45" t="s">
        <v>22</v>
      </c>
      <c r="R222" s="45" t="s">
        <v>22</v>
      </c>
      <c r="S222" s="45" t="s">
        <v>22</v>
      </c>
      <c r="T222" s="58"/>
    </row>
    <row r="223" spans="1:20" x14ac:dyDescent="0.2">
      <c r="A223" s="41">
        <v>216</v>
      </c>
      <c r="B223" s="41" t="s">
        <v>247</v>
      </c>
      <c r="C223" s="43">
        <v>1560</v>
      </c>
      <c r="D223" s="43">
        <v>1603</v>
      </c>
      <c r="E223" s="43">
        <v>1668</v>
      </c>
      <c r="F223" s="43">
        <v>1678</v>
      </c>
      <c r="G223" s="43">
        <v>0</v>
      </c>
      <c r="H223" s="43">
        <v>0</v>
      </c>
      <c r="I223" s="43">
        <v>0</v>
      </c>
      <c r="J223" s="43">
        <v>0</v>
      </c>
      <c r="K223" s="62"/>
      <c r="L223" s="45">
        <f>(D223-C223)/C223</f>
        <v>2.7564102564102563E-2</v>
      </c>
      <c r="M223" s="45">
        <f>(E223-D223)/D223</f>
        <v>4.0548970679975045E-2</v>
      </c>
      <c r="N223" s="45">
        <f>(F223-E223)/E223</f>
        <v>5.9952038369304557E-3</v>
      </c>
      <c r="O223" s="45">
        <f t="shared" si="7"/>
        <v>2.4702759027002693E-2</v>
      </c>
      <c r="P223" s="45" t="s">
        <v>22</v>
      </c>
      <c r="Q223" s="45" t="s">
        <v>22</v>
      </c>
      <c r="R223" s="45" t="s">
        <v>22</v>
      </c>
      <c r="S223" s="45" t="s">
        <v>22</v>
      </c>
      <c r="T223" s="58"/>
    </row>
    <row r="224" spans="1:20" x14ac:dyDescent="0.2">
      <c r="A224" s="41">
        <v>217</v>
      </c>
      <c r="B224" s="41" t="s">
        <v>248</v>
      </c>
      <c r="C224" s="43">
        <v>886</v>
      </c>
      <c r="D224" s="43">
        <v>934</v>
      </c>
      <c r="E224" s="43">
        <v>954</v>
      </c>
      <c r="F224" s="43">
        <v>974</v>
      </c>
      <c r="G224" s="43">
        <v>0</v>
      </c>
      <c r="H224" s="43">
        <v>0</v>
      </c>
      <c r="I224" s="43">
        <v>0</v>
      </c>
      <c r="J224" s="43">
        <v>0</v>
      </c>
      <c r="K224" s="62"/>
      <c r="L224" s="45">
        <f>(D224-C224)/C224</f>
        <v>5.4176072234762979E-2</v>
      </c>
      <c r="M224" s="45">
        <f>(E224-D224)/D224</f>
        <v>2.1413276231263382E-2</v>
      </c>
      <c r="N224" s="45">
        <f>(F224-E224)/E224</f>
        <v>2.0964360587002098E-2</v>
      </c>
      <c r="O224" s="45">
        <f t="shared" si="7"/>
        <v>3.2184569684342822E-2</v>
      </c>
      <c r="P224" s="45" t="s">
        <v>22</v>
      </c>
      <c r="Q224" s="45" t="s">
        <v>22</v>
      </c>
      <c r="R224" s="45" t="s">
        <v>22</v>
      </c>
      <c r="S224" s="45" t="s">
        <v>22</v>
      </c>
      <c r="T224" s="58"/>
    </row>
    <row r="225" spans="1:20" x14ac:dyDescent="0.2">
      <c r="A225" s="41">
        <v>218</v>
      </c>
      <c r="B225" s="41" t="s">
        <v>64</v>
      </c>
      <c r="C225" s="43">
        <v>14944</v>
      </c>
      <c r="D225" s="43">
        <v>15058</v>
      </c>
      <c r="E225" s="43">
        <v>15217</v>
      </c>
      <c r="F225" s="43">
        <v>15479</v>
      </c>
      <c r="G225" s="43">
        <v>8366</v>
      </c>
      <c r="H225" s="43">
        <v>9114</v>
      </c>
      <c r="I225" s="43">
        <v>9701</v>
      </c>
      <c r="J225" s="43">
        <v>9829</v>
      </c>
      <c r="K225" s="62"/>
      <c r="L225" s="45">
        <f>(D225-C225)/C225</f>
        <v>7.6284796573875806E-3</v>
      </c>
      <c r="M225" s="45">
        <f>(E225-D225)/D225</f>
        <v>1.0559171204675255E-2</v>
      </c>
      <c r="N225" s="45">
        <f>(F225-E225)/E225</f>
        <v>1.721758559505816E-2</v>
      </c>
      <c r="O225" s="45">
        <f t="shared" si="7"/>
        <v>1.1801745485707E-2</v>
      </c>
      <c r="P225" s="45">
        <f>(H225-G225)/G225</f>
        <v>8.9409514702366716E-2</v>
      </c>
      <c r="Q225" s="45">
        <f>(I225-H225)/H225</f>
        <v>6.4406407724380069E-2</v>
      </c>
      <c r="R225" s="45">
        <f>(J225-I225)/I225</f>
        <v>1.3194516029275332E-2</v>
      </c>
      <c r="S225" s="45">
        <f t="shared" si="8"/>
        <v>5.5670146152007376E-2</v>
      </c>
      <c r="T225" s="58"/>
    </row>
    <row r="226" spans="1:20" x14ac:dyDescent="0.2">
      <c r="A226" s="41">
        <v>219</v>
      </c>
      <c r="B226" s="41" t="s">
        <v>249</v>
      </c>
      <c r="C226" s="43">
        <v>5096</v>
      </c>
      <c r="D226" s="43">
        <v>5178</v>
      </c>
      <c r="E226" s="43">
        <v>5252</v>
      </c>
      <c r="F226" s="43">
        <v>5316</v>
      </c>
      <c r="G226" s="43">
        <v>181</v>
      </c>
      <c r="H226" s="43">
        <v>180</v>
      </c>
      <c r="I226" s="43">
        <v>179</v>
      </c>
      <c r="J226" s="43">
        <v>178</v>
      </c>
      <c r="K226" s="62"/>
      <c r="L226" s="45">
        <f>(D226-C226)/C226</f>
        <v>1.6091051805337521E-2</v>
      </c>
      <c r="M226" s="45">
        <f>(E226-D226)/D226</f>
        <v>1.4291232135959829E-2</v>
      </c>
      <c r="N226" s="45">
        <f>(F226-E226)/E226</f>
        <v>1.2185833968012186E-2</v>
      </c>
      <c r="O226" s="45">
        <f t="shared" si="7"/>
        <v>1.4189372636436512E-2</v>
      </c>
      <c r="P226" s="45">
        <f>(H226-G226)/G226</f>
        <v>-5.5248618784530384E-3</v>
      </c>
      <c r="Q226" s="45">
        <f>(I226-H226)/H226</f>
        <v>-5.5555555555555558E-3</v>
      </c>
      <c r="R226" s="45">
        <f>(J226-I226)/I226</f>
        <v>-5.5865921787709499E-3</v>
      </c>
      <c r="S226" s="45">
        <f t="shared" si="8"/>
        <v>-5.555669870926515E-3</v>
      </c>
      <c r="T226" s="58"/>
    </row>
    <row r="227" spans="1:20" x14ac:dyDescent="0.2">
      <c r="A227" s="41">
        <v>220</v>
      </c>
      <c r="B227" s="41" t="s">
        <v>250</v>
      </c>
      <c r="C227" s="43">
        <v>1387</v>
      </c>
      <c r="D227" s="43">
        <v>1429</v>
      </c>
      <c r="E227" s="43">
        <v>1474</v>
      </c>
      <c r="F227" s="43">
        <v>1518</v>
      </c>
      <c r="G227" s="43">
        <v>0</v>
      </c>
      <c r="H227" s="43">
        <v>0</v>
      </c>
      <c r="I227" s="43">
        <v>0</v>
      </c>
      <c r="J227" s="43">
        <v>0</v>
      </c>
      <c r="K227" s="62"/>
      <c r="L227" s="45">
        <f>(D227-C227)/C227</f>
        <v>3.028118240807498E-2</v>
      </c>
      <c r="M227" s="45">
        <f>(E227-D227)/D227</f>
        <v>3.1490552834149754E-2</v>
      </c>
      <c r="N227" s="45">
        <f>(F227-E227)/E227</f>
        <v>2.9850746268656716E-2</v>
      </c>
      <c r="O227" s="45">
        <f t="shared" si="7"/>
        <v>3.0540827170293817E-2</v>
      </c>
      <c r="P227" s="45" t="s">
        <v>22</v>
      </c>
      <c r="Q227" s="45" t="s">
        <v>22</v>
      </c>
      <c r="R227" s="45" t="s">
        <v>22</v>
      </c>
      <c r="S227" s="45" t="s">
        <v>22</v>
      </c>
      <c r="T227" s="58"/>
    </row>
    <row r="228" spans="1:20" x14ac:dyDescent="0.2">
      <c r="A228" s="41">
        <v>221</v>
      </c>
      <c r="B228" s="41" t="s">
        <v>65</v>
      </c>
      <c r="C228" s="43">
        <v>57444</v>
      </c>
      <c r="D228" s="43">
        <v>61398</v>
      </c>
      <c r="E228" s="43">
        <v>64081</v>
      </c>
      <c r="F228" s="43">
        <v>68238</v>
      </c>
      <c r="G228" s="43">
        <v>18460</v>
      </c>
      <c r="H228" s="43">
        <v>21242</v>
      </c>
      <c r="I228" s="43">
        <v>21434</v>
      </c>
      <c r="J228" s="43">
        <v>23008</v>
      </c>
      <c r="K228" s="62"/>
      <c r="L228" s="45">
        <f>(D228-C228)/C228</f>
        <v>6.8832254021307715E-2</v>
      </c>
      <c r="M228" s="45">
        <f>(E228-D228)/D228</f>
        <v>4.3698491807550734E-2</v>
      </c>
      <c r="N228" s="45">
        <f>(F228-E228)/E228</f>
        <v>6.4871022612006682E-2</v>
      </c>
      <c r="O228" s="45">
        <f t="shared" si="7"/>
        <v>5.913392281362171E-2</v>
      </c>
      <c r="P228" s="45">
        <f>(H228-G228)/G228</f>
        <v>0.15070422535211267</v>
      </c>
      <c r="Q228" s="45">
        <f>(I228-H228)/H228</f>
        <v>9.0386969211938614E-3</v>
      </c>
      <c r="R228" s="45">
        <f>(J228-I228)/I228</f>
        <v>7.3434729868433329E-2</v>
      </c>
      <c r="S228" s="45">
        <f t="shared" si="8"/>
        <v>7.7725884047246618E-2</v>
      </c>
      <c r="T228" s="58"/>
    </row>
    <row r="229" spans="1:20" x14ac:dyDescent="0.2">
      <c r="A229" s="41">
        <v>222</v>
      </c>
      <c r="B229" s="41" t="s">
        <v>251</v>
      </c>
      <c r="C229" s="43">
        <v>1205</v>
      </c>
      <c r="D229" s="43">
        <v>1212</v>
      </c>
      <c r="E229" s="43">
        <v>1228</v>
      </c>
      <c r="F229" s="43">
        <v>1239</v>
      </c>
      <c r="G229" s="43">
        <v>0</v>
      </c>
      <c r="H229" s="43">
        <v>0</v>
      </c>
      <c r="I229" s="43">
        <v>1</v>
      </c>
      <c r="J229" s="43">
        <v>0</v>
      </c>
      <c r="K229" s="62"/>
      <c r="L229" s="45">
        <f>(D229-C229)/C229</f>
        <v>5.8091286307053944E-3</v>
      </c>
      <c r="M229" s="45">
        <f>(E229-D229)/D229</f>
        <v>1.3201320132013201E-2</v>
      </c>
      <c r="N229" s="45">
        <f>(F229-E229)/E229</f>
        <v>8.9576547231270363E-3</v>
      </c>
      <c r="O229" s="45">
        <f t="shared" si="7"/>
        <v>9.3227011619485441E-3</v>
      </c>
      <c r="P229" s="45" t="s">
        <v>22</v>
      </c>
      <c r="Q229" s="45" t="s">
        <v>22</v>
      </c>
      <c r="R229" s="45" t="s">
        <v>22</v>
      </c>
      <c r="S229" s="45" t="s">
        <v>22</v>
      </c>
      <c r="T229" s="58"/>
    </row>
    <row r="230" spans="1:20" x14ac:dyDescent="0.2">
      <c r="A230" s="41">
        <v>223</v>
      </c>
      <c r="B230" s="41" t="s">
        <v>252</v>
      </c>
      <c r="C230" s="43">
        <v>4423</v>
      </c>
      <c r="D230" s="43">
        <v>4501</v>
      </c>
      <c r="E230" s="43">
        <v>4533</v>
      </c>
      <c r="F230" s="43">
        <v>4708</v>
      </c>
      <c r="G230" s="43">
        <v>0</v>
      </c>
      <c r="H230" s="43">
        <v>0</v>
      </c>
      <c r="I230" s="43">
        <v>0</v>
      </c>
      <c r="J230" s="43">
        <v>0</v>
      </c>
      <c r="K230" s="62"/>
      <c r="L230" s="45">
        <f>(D230-C230)/C230</f>
        <v>1.7635089305900971E-2</v>
      </c>
      <c r="M230" s="45">
        <f>(E230-D230)/D230</f>
        <v>7.1095312152854922E-3</v>
      </c>
      <c r="N230" s="45">
        <f>(F230-E230)/E230</f>
        <v>3.8605779836752702E-2</v>
      </c>
      <c r="O230" s="45">
        <f t="shared" si="7"/>
        <v>2.1116800119313054E-2</v>
      </c>
      <c r="P230" s="45" t="s">
        <v>22</v>
      </c>
      <c r="Q230" s="45" t="s">
        <v>22</v>
      </c>
      <c r="R230" s="45" t="s">
        <v>22</v>
      </c>
      <c r="S230" s="45" t="s">
        <v>22</v>
      </c>
      <c r="T230" s="58"/>
    </row>
    <row r="231" spans="1:20" x14ac:dyDescent="0.2">
      <c r="A231" s="41">
        <v>224</v>
      </c>
      <c r="B231" s="41" t="s">
        <v>253</v>
      </c>
      <c r="C231" s="43">
        <v>1459</v>
      </c>
      <c r="D231" s="43">
        <v>1469</v>
      </c>
      <c r="E231" s="43">
        <v>1472</v>
      </c>
      <c r="F231" s="43">
        <v>1487</v>
      </c>
      <c r="G231" s="43">
        <v>0</v>
      </c>
      <c r="H231" s="43">
        <v>0</v>
      </c>
      <c r="I231" s="43">
        <v>0</v>
      </c>
      <c r="J231" s="43">
        <v>0</v>
      </c>
      <c r="K231" s="62"/>
      <c r="L231" s="45">
        <f>(D231-C231)/C231</f>
        <v>6.8540095956134339E-3</v>
      </c>
      <c r="M231" s="45">
        <f>(E231-D231)/D231</f>
        <v>2.0422055820285907E-3</v>
      </c>
      <c r="N231" s="45">
        <f>(F231-E231)/E231</f>
        <v>1.0190217391304348E-2</v>
      </c>
      <c r="O231" s="45">
        <f t="shared" si="7"/>
        <v>6.3621441896487907E-3</v>
      </c>
      <c r="P231" s="45" t="s">
        <v>22</v>
      </c>
      <c r="Q231" s="45" t="s">
        <v>22</v>
      </c>
      <c r="R231" s="45" t="s">
        <v>22</v>
      </c>
      <c r="S231" s="45" t="s">
        <v>22</v>
      </c>
      <c r="T231" s="58"/>
    </row>
    <row r="232" spans="1:20" x14ac:dyDescent="0.2">
      <c r="A232" s="41">
        <v>225</v>
      </c>
      <c r="B232" s="41" t="s">
        <v>254</v>
      </c>
      <c r="C232" s="43">
        <v>880</v>
      </c>
      <c r="D232" s="43">
        <v>909</v>
      </c>
      <c r="E232" s="43">
        <v>926</v>
      </c>
      <c r="F232" s="43">
        <v>943</v>
      </c>
      <c r="G232" s="43">
        <v>0</v>
      </c>
      <c r="H232" s="43">
        <v>0</v>
      </c>
      <c r="I232" s="43">
        <v>0</v>
      </c>
      <c r="J232" s="43">
        <v>0</v>
      </c>
      <c r="K232" s="62"/>
      <c r="L232" s="45">
        <f>(D232-C232)/C232</f>
        <v>3.2954545454545452E-2</v>
      </c>
      <c r="M232" s="45">
        <f>(E232-D232)/D232</f>
        <v>1.8701870187018702E-2</v>
      </c>
      <c r="N232" s="45">
        <f>(F232-E232)/E232</f>
        <v>1.8358531317494601E-2</v>
      </c>
      <c r="O232" s="45">
        <f t="shared" si="7"/>
        <v>2.3338315653019585E-2</v>
      </c>
      <c r="P232" s="45" t="s">
        <v>22</v>
      </c>
      <c r="Q232" s="45" t="s">
        <v>22</v>
      </c>
      <c r="R232" s="45" t="s">
        <v>22</v>
      </c>
      <c r="S232" s="45" t="s">
        <v>22</v>
      </c>
      <c r="T232" s="58"/>
    </row>
    <row r="233" spans="1:20" x14ac:dyDescent="0.2">
      <c r="A233" s="141" t="s">
        <v>255</v>
      </c>
      <c r="B233" s="141"/>
      <c r="C233" s="46">
        <f>SUBTOTAL(9,C8:C232)</f>
        <v>2092033</v>
      </c>
      <c r="D233" s="46">
        <f t="shared" ref="D233:F233" si="9">SUBTOTAL(9,D8:D232)</f>
        <v>2149018</v>
      </c>
      <c r="E233" s="46">
        <f t="shared" si="9"/>
        <v>2209744</v>
      </c>
      <c r="F233" s="46">
        <f t="shared" si="9"/>
        <v>2270106</v>
      </c>
      <c r="G233" s="46">
        <f>SUBTOTAL(9,G8:G232)</f>
        <v>1057007</v>
      </c>
      <c r="H233" s="46">
        <f t="shared" ref="H233:J233" si="10">SUBTOTAL(9,H8:H232)</f>
        <v>1124996</v>
      </c>
      <c r="I233" s="46">
        <f t="shared" si="10"/>
        <v>1201067</v>
      </c>
      <c r="J233" s="46">
        <f t="shared" si="10"/>
        <v>1261018</v>
      </c>
    </row>
    <row r="237" spans="1:20" x14ac:dyDescent="0.2">
      <c r="P237" s="53" t="s">
        <v>279</v>
      </c>
    </row>
  </sheetData>
  <autoFilter ref="A5:T232" xr:uid="{CDBF47DB-0146-4512-B571-8B0CBD5F1916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</autoFilter>
  <mergeCells count="11">
    <mergeCell ref="A1:J1"/>
    <mergeCell ref="T5:T7"/>
    <mergeCell ref="L6:N6"/>
    <mergeCell ref="P6:S6"/>
    <mergeCell ref="L5:S5"/>
    <mergeCell ref="A233:B233"/>
    <mergeCell ref="A5:J5"/>
    <mergeCell ref="C6:F6"/>
    <mergeCell ref="B6:B7"/>
    <mergeCell ref="A6:A7"/>
    <mergeCell ref="G6:J6"/>
  </mergeCells>
  <phoneticPr fontId="18" type="noConversion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D0C65-CE31-4D5A-BFC2-C9987FA353A6}">
  <sheetPr codeName="Planilha4"/>
  <dimension ref="A1:AF233"/>
  <sheetViews>
    <sheetView zoomScale="130" zoomScaleNormal="130" workbookViewId="0">
      <pane xSplit="2" ySplit="7" topLeftCell="C8" activePane="bottomRight" state="frozen"/>
      <selection pane="topRight" activeCell="C1" sqref="C1"/>
      <selection pane="bottomLeft" activeCell="A4" sqref="A4"/>
      <selection pane="bottomRight" sqref="A1:J1"/>
    </sheetView>
  </sheetViews>
  <sheetFormatPr defaultColWidth="9.140625" defaultRowHeight="12" x14ac:dyDescent="0.2"/>
  <cols>
    <col min="1" max="1" width="4.28515625" style="49" customWidth="1"/>
    <col min="2" max="2" width="25.85546875" style="50" bestFit="1" customWidth="1"/>
    <col min="3" max="14" width="8.85546875" style="49"/>
    <col min="15" max="18" width="9.140625" style="49"/>
    <col min="19" max="19" width="13" style="130" customWidth="1"/>
    <col min="20" max="31" width="10.7109375" style="48" customWidth="1"/>
    <col min="32" max="32" width="43.140625" style="59" customWidth="1"/>
    <col min="33" max="16384" width="9.140625" style="39"/>
  </cols>
  <sheetData>
    <row r="1" spans="1:32" ht="18" x14ac:dyDescent="0.2">
      <c r="A1" s="177" t="s">
        <v>331</v>
      </c>
      <c r="B1" s="177"/>
      <c r="C1" s="177"/>
      <c r="D1" s="177"/>
      <c r="E1" s="177"/>
      <c r="F1" s="177"/>
      <c r="G1" s="177"/>
      <c r="H1" s="177"/>
      <c r="I1" s="177"/>
      <c r="J1" s="177"/>
      <c r="T1" s="134" t="s">
        <v>293</v>
      </c>
      <c r="U1" s="55"/>
      <c r="V1" s="132" t="s">
        <v>298</v>
      </c>
      <c r="AC1" s="59"/>
      <c r="AD1" s="39"/>
      <c r="AE1" s="39"/>
      <c r="AF1" s="39"/>
    </row>
    <row r="2" spans="1:32" x14ac:dyDescent="0.2">
      <c r="U2" s="133"/>
      <c r="V2" s="132" t="s">
        <v>299</v>
      </c>
      <c r="AC2" s="59"/>
      <c r="AD2" s="39"/>
      <c r="AE2" s="39"/>
      <c r="AF2" s="39"/>
    </row>
    <row r="5" spans="1:32" x14ac:dyDescent="0.2">
      <c r="A5" s="141" t="s">
        <v>262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T5" s="150" t="s">
        <v>277</v>
      </c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44" t="s">
        <v>282</v>
      </c>
    </row>
    <row r="6" spans="1:32" x14ac:dyDescent="0.2">
      <c r="A6" s="141" t="s">
        <v>66</v>
      </c>
      <c r="B6" s="141" t="s">
        <v>67</v>
      </c>
      <c r="C6" s="141" t="s">
        <v>6</v>
      </c>
      <c r="D6" s="141"/>
      <c r="E6" s="141"/>
      <c r="F6" s="141"/>
      <c r="G6" s="141" t="s">
        <v>257</v>
      </c>
      <c r="H6" s="141"/>
      <c r="I6" s="141"/>
      <c r="J6" s="141"/>
      <c r="K6" s="141" t="s">
        <v>260</v>
      </c>
      <c r="L6" s="141"/>
      <c r="M6" s="141"/>
      <c r="N6" s="141"/>
      <c r="O6" s="141" t="s">
        <v>261</v>
      </c>
      <c r="P6" s="141"/>
      <c r="Q6" s="141"/>
      <c r="R6" s="141"/>
      <c r="T6" s="147" t="s">
        <v>6</v>
      </c>
      <c r="U6" s="148"/>
      <c r="V6" s="148"/>
      <c r="W6" s="51"/>
      <c r="X6" s="147" t="s">
        <v>257</v>
      </c>
      <c r="Y6" s="148"/>
      <c r="Z6" s="148"/>
      <c r="AA6" s="149"/>
      <c r="AB6" s="147" t="s">
        <v>278</v>
      </c>
      <c r="AC6" s="148"/>
      <c r="AD6" s="148"/>
      <c r="AE6" s="149"/>
      <c r="AF6" s="145"/>
    </row>
    <row r="7" spans="1:32" x14ac:dyDescent="0.2">
      <c r="A7" s="141"/>
      <c r="B7" s="141"/>
      <c r="C7" s="40">
        <v>2017</v>
      </c>
      <c r="D7" s="40">
        <v>2018</v>
      </c>
      <c r="E7" s="40">
        <v>2019</v>
      </c>
      <c r="F7" s="40">
        <v>2020</v>
      </c>
      <c r="G7" s="40">
        <v>2017</v>
      </c>
      <c r="H7" s="40">
        <v>2018</v>
      </c>
      <c r="I7" s="40">
        <v>2019</v>
      </c>
      <c r="J7" s="40">
        <v>2020</v>
      </c>
      <c r="K7" s="40">
        <v>2017</v>
      </c>
      <c r="L7" s="40">
        <v>2018</v>
      </c>
      <c r="M7" s="40">
        <v>2019</v>
      </c>
      <c r="N7" s="40">
        <v>2020</v>
      </c>
      <c r="O7" s="40">
        <v>2017</v>
      </c>
      <c r="P7" s="40">
        <v>2018</v>
      </c>
      <c r="Q7" s="40">
        <v>2019</v>
      </c>
      <c r="R7" s="40">
        <v>2020</v>
      </c>
      <c r="T7" s="40" t="s">
        <v>274</v>
      </c>
      <c r="U7" s="40" t="s">
        <v>275</v>
      </c>
      <c r="V7" s="40" t="s">
        <v>276</v>
      </c>
      <c r="W7" s="40" t="s">
        <v>273</v>
      </c>
      <c r="X7" s="40" t="s">
        <v>274</v>
      </c>
      <c r="Y7" s="40" t="s">
        <v>275</v>
      </c>
      <c r="Z7" s="40" t="s">
        <v>276</v>
      </c>
      <c r="AA7" s="40" t="s">
        <v>273</v>
      </c>
      <c r="AB7" s="40" t="s">
        <v>274</v>
      </c>
      <c r="AC7" s="40" t="s">
        <v>275</v>
      </c>
      <c r="AD7" s="40" t="s">
        <v>276</v>
      </c>
      <c r="AE7" s="40" t="s">
        <v>273</v>
      </c>
      <c r="AF7" s="146"/>
    </row>
    <row r="8" spans="1:32" ht="24" x14ac:dyDescent="0.2">
      <c r="A8" s="41">
        <v>1</v>
      </c>
      <c r="B8" s="42" t="s">
        <v>68</v>
      </c>
      <c r="C8" s="43">
        <v>3015</v>
      </c>
      <c r="D8" s="43">
        <v>3057</v>
      </c>
      <c r="E8" s="43">
        <v>3096</v>
      </c>
      <c r="F8" s="43">
        <v>3187</v>
      </c>
      <c r="G8" s="43">
        <v>1124</v>
      </c>
      <c r="H8" s="43">
        <v>1153</v>
      </c>
      <c r="I8" s="43">
        <v>1213</v>
      </c>
      <c r="J8" s="43">
        <v>1228</v>
      </c>
      <c r="K8" s="43">
        <v>16</v>
      </c>
      <c r="L8" s="43">
        <v>38</v>
      </c>
      <c r="M8" s="43">
        <v>40</v>
      </c>
      <c r="N8" s="43">
        <v>36</v>
      </c>
      <c r="O8" s="43">
        <f>C8+K8</f>
        <v>3031</v>
      </c>
      <c r="P8" s="43">
        <f t="shared" ref="P8:R8" si="0">D8+L8</f>
        <v>3095</v>
      </c>
      <c r="Q8" s="43">
        <f t="shared" si="0"/>
        <v>3136</v>
      </c>
      <c r="R8" s="43">
        <f t="shared" si="0"/>
        <v>3223</v>
      </c>
      <c r="S8" s="121" t="str">
        <f t="shared" ref="S8:S71" si="1">IF(J8="-","   ",IF((F8-J8)&gt;=0,"ok","esgoto maior"))</f>
        <v>ok</v>
      </c>
      <c r="T8" s="45">
        <f t="shared" ref="T8:T71" si="2">(D8-C8)/C8</f>
        <v>1.3930348258706468E-2</v>
      </c>
      <c r="U8" s="45">
        <f t="shared" ref="U8:U71" si="3">(E8-D8)/D8</f>
        <v>1.2757605495583905E-2</v>
      </c>
      <c r="V8" s="45">
        <f t="shared" ref="V8:V71" si="4">(F8-E8)/E8</f>
        <v>2.9392764857881136E-2</v>
      </c>
      <c r="W8" s="45">
        <f>AVERAGE(T8:V8)</f>
        <v>1.8693572870723835E-2</v>
      </c>
      <c r="X8" s="45">
        <f t="shared" ref="X8:Z9" si="5">(H8-G8)/G8</f>
        <v>2.5800711743772242E-2</v>
      </c>
      <c r="Y8" s="45">
        <f t="shared" si="5"/>
        <v>5.2038161318300087E-2</v>
      </c>
      <c r="Z8" s="45">
        <f t="shared" si="5"/>
        <v>1.236603462489695E-2</v>
      </c>
      <c r="AA8" s="45">
        <f>AVERAGE(X8:Z8)</f>
        <v>3.0068302562323092E-2</v>
      </c>
      <c r="AB8" s="55">
        <f t="shared" ref="AB8:AD9" si="6">(L8-K8)/K8</f>
        <v>1.375</v>
      </c>
      <c r="AC8" s="45">
        <f t="shared" si="6"/>
        <v>5.2631578947368418E-2</v>
      </c>
      <c r="AD8" s="45">
        <f t="shared" si="6"/>
        <v>-0.1</v>
      </c>
      <c r="AE8" s="131">
        <f>AVERAGE(AC8:AD8)</f>
        <v>-2.3684210526315794E-2</v>
      </c>
      <c r="AF8" s="58" t="s">
        <v>300</v>
      </c>
    </row>
    <row r="9" spans="1:32" ht="24" x14ac:dyDescent="0.2">
      <c r="A9" s="41">
        <v>2</v>
      </c>
      <c r="B9" s="42" t="s">
        <v>69</v>
      </c>
      <c r="C9" s="43">
        <v>6842</v>
      </c>
      <c r="D9" s="43">
        <v>6949</v>
      </c>
      <c r="E9" s="43">
        <v>7024</v>
      </c>
      <c r="F9" s="43">
        <v>7166</v>
      </c>
      <c r="G9" s="43">
        <v>2647</v>
      </c>
      <c r="H9" s="43">
        <v>3329</v>
      </c>
      <c r="I9" s="43">
        <v>3305</v>
      </c>
      <c r="J9" s="43">
        <v>3329</v>
      </c>
      <c r="K9" s="43">
        <v>245</v>
      </c>
      <c r="L9" s="43">
        <v>498</v>
      </c>
      <c r="M9" s="43">
        <v>472</v>
      </c>
      <c r="N9" s="43">
        <v>462</v>
      </c>
      <c r="O9" s="43">
        <f t="shared" ref="O9:O72" si="7">C9+K9</f>
        <v>7087</v>
      </c>
      <c r="P9" s="43">
        <f t="shared" ref="P9:P72" si="8">D9+L9</f>
        <v>7447</v>
      </c>
      <c r="Q9" s="43">
        <f t="shared" ref="Q9:Q72" si="9">E9+M9</f>
        <v>7496</v>
      </c>
      <c r="R9" s="43">
        <f t="shared" ref="R9:R72" si="10">F9+N9</f>
        <v>7628</v>
      </c>
      <c r="S9" s="121" t="str">
        <f t="shared" si="1"/>
        <v>ok</v>
      </c>
      <c r="T9" s="45">
        <f t="shared" si="2"/>
        <v>1.5638702133878982E-2</v>
      </c>
      <c r="U9" s="45">
        <f t="shared" si="3"/>
        <v>1.0792919844581954E-2</v>
      </c>
      <c r="V9" s="45">
        <f t="shared" si="4"/>
        <v>2.0216400911161732E-2</v>
      </c>
      <c r="W9" s="45">
        <f t="shared" ref="W9:W72" si="11">AVERAGE(T9:V9)</f>
        <v>1.5549340963207555E-2</v>
      </c>
      <c r="X9" s="45">
        <f t="shared" si="5"/>
        <v>0.25765017000377788</v>
      </c>
      <c r="Y9" s="45">
        <f t="shared" si="5"/>
        <v>-7.2093721838389904E-3</v>
      </c>
      <c r="Z9" s="45">
        <f t="shared" si="5"/>
        <v>7.2617246596066564E-3</v>
      </c>
      <c r="AA9" s="45">
        <f t="shared" ref="AA9:AA71" si="12">AVERAGE(X9:Z9)</f>
        <v>8.5900840826515182E-2</v>
      </c>
      <c r="AB9" s="55">
        <f t="shared" si="6"/>
        <v>1.0326530612244897</v>
      </c>
      <c r="AC9" s="45">
        <f t="shared" si="6"/>
        <v>-5.2208835341365459E-2</v>
      </c>
      <c r="AD9" s="45">
        <f t="shared" si="6"/>
        <v>-2.1186440677966101E-2</v>
      </c>
      <c r="AE9" s="131">
        <f>AVERAGE(AC9:AD9)</f>
        <v>-3.669763800966578E-2</v>
      </c>
      <c r="AF9" s="58" t="s">
        <v>300</v>
      </c>
    </row>
    <row r="10" spans="1:32" x14ac:dyDescent="0.2">
      <c r="A10" s="41">
        <v>3</v>
      </c>
      <c r="B10" s="42" t="s">
        <v>70</v>
      </c>
      <c r="C10" s="43">
        <v>1047</v>
      </c>
      <c r="D10" s="43">
        <v>1054</v>
      </c>
      <c r="E10" s="43">
        <v>1064</v>
      </c>
      <c r="F10" s="43">
        <v>1074</v>
      </c>
      <c r="G10" s="43">
        <v>1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7"/>
        <v>1047</v>
      </c>
      <c r="P10" s="43">
        <f t="shared" si="8"/>
        <v>1054</v>
      </c>
      <c r="Q10" s="43">
        <f t="shared" si="9"/>
        <v>1064</v>
      </c>
      <c r="R10" s="43">
        <f t="shared" si="10"/>
        <v>1074</v>
      </c>
      <c r="S10" s="121" t="str">
        <f t="shared" si="1"/>
        <v>ok</v>
      </c>
      <c r="T10" s="45">
        <f t="shared" si="2"/>
        <v>6.6857688634192934E-3</v>
      </c>
      <c r="U10" s="45">
        <f t="shared" si="3"/>
        <v>9.4876660341555973E-3</v>
      </c>
      <c r="V10" s="45">
        <f t="shared" si="4"/>
        <v>9.3984962406015032E-3</v>
      </c>
      <c r="W10" s="45">
        <f t="shared" si="11"/>
        <v>8.5239770460587977E-3</v>
      </c>
      <c r="X10" s="45" t="s">
        <v>22</v>
      </c>
      <c r="Y10" s="45" t="s">
        <v>22</v>
      </c>
      <c r="Z10" s="45" t="s">
        <v>22</v>
      </c>
      <c r="AA10" s="45" t="s">
        <v>22</v>
      </c>
      <c r="AB10" s="45" t="s">
        <v>22</v>
      </c>
      <c r="AC10" s="45" t="s">
        <v>22</v>
      </c>
      <c r="AD10" s="45" t="s">
        <v>22</v>
      </c>
      <c r="AE10" s="45" t="s">
        <v>22</v>
      </c>
      <c r="AF10" s="58"/>
    </row>
    <row r="11" spans="1:32" x14ac:dyDescent="0.2">
      <c r="A11" s="41">
        <v>4</v>
      </c>
      <c r="B11" s="42" t="s">
        <v>71</v>
      </c>
      <c r="C11" s="43">
        <v>1448</v>
      </c>
      <c r="D11" s="43">
        <v>1478</v>
      </c>
      <c r="E11" s="43">
        <v>1500</v>
      </c>
      <c r="F11" s="43">
        <v>1525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7"/>
        <v>1448</v>
      </c>
      <c r="P11" s="43">
        <f t="shared" si="8"/>
        <v>1478</v>
      </c>
      <c r="Q11" s="43">
        <f t="shared" si="9"/>
        <v>1500</v>
      </c>
      <c r="R11" s="43">
        <f t="shared" si="10"/>
        <v>1525</v>
      </c>
      <c r="S11" s="121" t="str">
        <f t="shared" si="1"/>
        <v>ok</v>
      </c>
      <c r="T11" s="45">
        <f t="shared" si="2"/>
        <v>2.0718232044198894E-2</v>
      </c>
      <c r="U11" s="45">
        <f t="shared" si="3"/>
        <v>1.4884979702300407E-2</v>
      </c>
      <c r="V11" s="45">
        <f t="shared" si="4"/>
        <v>1.6666666666666666E-2</v>
      </c>
      <c r="W11" s="45">
        <f t="shared" si="11"/>
        <v>1.7423292804388656E-2</v>
      </c>
      <c r="X11" s="45" t="s">
        <v>22</v>
      </c>
      <c r="Y11" s="45" t="s">
        <v>22</v>
      </c>
      <c r="Z11" s="45" t="s">
        <v>22</v>
      </c>
      <c r="AA11" s="45" t="s">
        <v>22</v>
      </c>
      <c r="AB11" s="45" t="s">
        <v>22</v>
      </c>
      <c r="AC11" s="45" t="s">
        <v>22</v>
      </c>
      <c r="AD11" s="45" t="s">
        <v>22</v>
      </c>
      <c r="AE11" s="45" t="s">
        <v>22</v>
      </c>
      <c r="AF11" s="58"/>
    </row>
    <row r="12" spans="1:32" x14ac:dyDescent="0.2">
      <c r="A12" s="41">
        <v>5</v>
      </c>
      <c r="B12" s="42" t="s">
        <v>72</v>
      </c>
      <c r="C12" s="43">
        <v>763</v>
      </c>
      <c r="D12" s="43">
        <v>785</v>
      </c>
      <c r="E12" s="43">
        <v>795</v>
      </c>
      <c r="F12" s="43">
        <v>809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7"/>
        <v>763</v>
      </c>
      <c r="P12" s="43">
        <f t="shared" si="8"/>
        <v>785</v>
      </c>
      <c r="Q12" s="43">
        <f t="shared" si="9"/>
        <v>795</v>
      </c>
      <c r="R12" s="43">
        <f t="shared" si="10"/>
        <v>809</v>
      </c>
      <c r="S12" s="121" t="str">
        <f t="shared" si="1"/>
        <v>ok</v>
      </c>
      <c r="T12" s="45">
        <f t="shared" si="2"/>
        <v>2.8833551769331587E-2</v>
      </c>
      <c r="U12" s="45">
        <f t="shared" si="3"/>
        <v>1.2738853503184714E-2</v>
      </c>
      <c r="V12" s="45">
        <f t="shared" si="4"/>
        <v>1.7610062893081761E-2</v>
      </c>
      <c r="W12" s="45">
        <f t="shared" si="11"/>
        <v>1.9727489388532689E-2</v>
      </c>
      <c r="X12" s="45" t="s">
        <v>22</v>
      </c>
      <c r="Y12" s="45" t="s">
        <v>22</v>
      </c>
      <c r="Z12" s="45" t="s">
        <v>22</v>
      </c>
      <c r="AA12" s="45" t="s">
        <v>22</v>
      </c>
      <c r="AB12" s="45" t="s">
        <v>22</v>
      </c>
      <c r="AC12" s="45" t="s">
        <v>22</v>
      </c>
      <c r="AD12" s="45" t="s">
        <v>22</v>
      </c>
      <c r="AE12" s="45" t="s">
        <v>22</v>
      </c>
      <c r="AF12" s="58"/>
    </row>
    <row r="13" spans="1:32" ht="24" x14ac:dyDescent="0.2">
      <c r="A13" s="41">
        <v>6</v>
      </c>
      <c r="B13" s="42" t="s">
        <v>28</v>
      </c>
      <c r="C13" s="43">
        <v>71127</v>
      </c>
      <c r="D13" s="43">
        <v>74003</v>
      </c>
      <c r="E13" s="43">
        <v>76584</v>
      </c>
      <c r="F13" s="43">
        <v>80381</v>
      </c>
      <c r="G13" s="43">
        <v>1619</v>
      </c>
      <c r="H13" s="43">
        <v>16184</v>
      </c>
      <c r="I13" s="43">
        <v>25140</v>
      </c>
      <c r="J13" s="43">
        <v>28050</v>
      </c>
      <c r="K13" s="43">
        <v>0</v>
      </c>
      <c r="L13" s="43">
        <v>70</v>
      </c>
      <c r="M13" s="43">
        <v>174</v>
      </c>
      <c r="N13" s="43">
        <v>173</v>
      </c>
      <c r="O13" s="43">
        <f t="shared" si="7"/>
        <v>71127</v>
      </c>
      <c r="P13" s="43">
        <f t="shared" si="8"/>
        <v>74073</v>
      </c>
      <c r="Q13" s="43">
        <f t="shared" si="9"/>
        <v>76758</v>
      </c>
      <c r="R13" s="43">
        <f t="shared" si="10"/>
        <v>80554</v>
      </c>
      <c r="S13" s="121" t="str">
        <f t="shared" si="1"/>
        <v>ok</v>
      </c>
      <c r="T13" s="45">
        <f t="shared" si="2"/>
        <v>4.0434715368284899E-2</v>
      </c>
      <c r="U13" s="45">
        <f t="shared" si="3"/>
        <v>3.4876964447387269E-2</v>
      </c>
      <c r="V13" s="45">
        <f t="shared" si="4"/>
        <v>4.9579546641596153E-2</v>
      </c>
      <c r="W13" s="45">
        <f t="shared" si="11"/>
        <v>4.1630408819089436E-2</v>
      </c>
      <c r="X13" s="55">
        <f>(H13-G13)/G13</f>
        <v>8.9962940086473129</v>
      </c>
      <c r="Y13" s="55">
        <f>(I13-H13)/H13</f>
        <v>0.55338606030647552</v>
      </c>
      <c r="Z13" s="45">
        <f>(J13-I13)/I13</f>
        <v>0.11575178997613365</v>
      </c>
      <c r="AA13" s="131">
        <f>Z13</f>
        <v>0.11575178997613365</v>
      </c>
      <c r="AB13" s="45" t="s">
        <v>22</v>
      </c>
      <c r="AC13" s="55">
        <f>(M13-L13)/L13</f>
        <v>1.4857142857142858</v>
      </c>
      <c r="AD13" s="45">
        <f>(N13-M13)/M13</f>
        <v>-5.7471264367816091E-3</v>
      </c>
      <c r="AE13" s="131">
        <f>AD13</f>
        <v>-5.7471264367816091E-3</v>
      </c>
      <c r="AF13" s="58" t="s">
        <v>301</v>
      </c>
    </row>
    <row r="14" spans="1:32" x14ac:dyDescent="0.2">
      <c r="A14" s="41">
        <v>7</v>
      </c>
      <c r="B14" s="42" t="s">
        <v>73</v>
      </c>
      <c r="C14" s="43">
        <v>8924</v>
      </c>
      <c r="D14" s="43">
        <v>9103</v>
      </c>
      <c r="E14" s="43">
        <v>9300</v>
      </c>
      <c r="F14" s="43">
        <v>9547</v>
      </c>
      <c r="G14" s="43">
        <v>2</v>
      </c>
      <c r="H14" s="43">
        <v>2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7"/>
        <v>8924</v>
      </c>
      <c r="P14" s="43">
        <f t="shared" si="8"/>
        <v>9103</v>
      </c>
      <c r="Q14" s="43">
        <f t="shared" si="9"/>
        <v>9300</v>
      </c>
      <c r="R14" s="43">
        <f t="shared" si="10"/>
        <v>9547</v>
      </c>
      <c r="S14" s="121" t="str">
        <f t="shared" si="1"/>
        <v>ok</v>
      </c>
      <c r="T14" s="45">
        <f t="shared" si="2"/>
        <v>2.0058269834155089E-2</v>
      </c>
      <c r="U14" s="45">
        <f t="shared" si="3"/>
        <v>2.1641217181149072E-2</v>
      </c>
      <c r="V14" s="45">
        <f t="shared" si="4"/>
        <v>2.6559139784946235E-2</v>
      </c>
      <c r="W14" s="45">
        <f t="shared" si="11"/>
        <v>2.2752875600083464E-2</v>
      </c>
      <c r="X14" s="45" t="s">
        <v>22</v>
      </c>
      <c r="Y14" s="45" t="s">
        <v>22</v>
      </c>
      <c r="Z14" s="45" t="s">
        <v>22</v>
      </c>
      <c r="AA14" s="45" t="s">
        <v>22</v>
      </c>
      <c r="AB14" s="45" t="s">
        <v>22</v>
      </c>
      <c r="AC14" s="45" t="s">
        <v>22</v>
      </c>
      <c r="AD14" s="45" t="s">
        <v>22</v>
      </c>
      <c r="AE14" s="45" t="s">
        <v>22</v>
      </c>
      <c r="AF14" s="58"/>
    </row>
    <row r="15" spans="1:32" x14ac:dyDescent="0.2">
      <c r="A15" s="41">
        <v>8</v>
      </c>
      <c r="B15" s="42" t="s">
        <v>74</v>
      </c>
      <c r="C15" s="43">
        <v>915</v>
      </c>
      <c r="D15" s="43">
        <v>923</v>
      </c>
      <c r="E15" s="43">
        <v>936</v>
      </c>
      <c r="F15" s="43">
        <v>944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7"/>
        <v>915</v>
      </c>
      <c r="P15" s="43">
        <f t="shared" si="8"/>
        <v>923</v>
      </c>
      <c r="Q15" s="43">
        <f t="shared" si="9"/>
        <v>936</v>
      </c>
      <c r="R15" s="43">
        <f t="shared" si="10"/>
        <v>944</v>
      </c>
      <c r="S15" s="121" t="str">
        <f t="shared" si="1"/>
        <v>ok</v>
      </c>
      <c r="T15" s="45">
        <f t="shared" si="2"/>
        <v>8.7431693989071038E-3</v>
      </c>
      <c r="U15" s="45">
        <f t="shared" si="3"/>
        <v>1.4084507042253521E-2</v>
      </c>
      <c r="V15" s="45">
        <f t="shared" si="4"/>
        <v>8.5470085470085479E-3</v>
      </c>
      <c r="W15" s="45">
        <f t="shared" si="11"/>
        <v>1.0458228329389724E-2</v>
      </c>
      <c r="X15" s="45" t="s">
        <v>22</v>
      </c>
      <c r="Y15" s="45" t="s">
        <v>22</v>
      </c>
      <c r="Z15" s="45" t="s">
        <v>22</v>
      </c>
      <c r="AA15" s="45" t="s">
        <v>22</v>
      </c>
      <c r="AB15" s="45" t="s">
        <v>22</v>
      </c>
      <c r="AC15" s="45" t="s">
        <v>22</v>
      </c>
      <c r="AD15" s="45" t="s">
        <v>22</v>
      </c>
      <c r="AE15" s="45" t="s">
        <v>22</v>
      </c>
      <c r="AF15" s="58"/>
    </row>
    <row r="16" spans="1:32" x14ac:dyDescent="0.2">
      <c r="A16" s="41">
        <v>9</v>
      </c>
      <c r="B16" s="42" t="s">
        <v>75</v>
      </c>
      <c r="C16" s="43">
        <v>2173</v>
      </c>
      <c r="D16" s="43">
        <v>2186</v>
      </c>
      <c r="E16" s="43">
        <v>2254</v>
      </c>
      <c r="F16" s="43">
        <v>2318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7"/>
        <v>2173</v>
      </c>
      <c r="P16" s="43">
        <f t="shared" si="8"/>
        <v>2186</v>
      </c>
      <c r="Q16" s="43">
        <f t="shared" si="9"/>
        <v>2254</v>
      </c>
      <c r="R16" s="43">
        <f t="shared" si="10"/>
        <v>2318</v>
      </c>
      <c r="S16" s="121" t="str">
        <f t="shared" si="1"/>
        <v>ok</v>
      </c>
      <c r="T16" s="45">
        <f t="shared" si="2"/>
        <v>5.9825126553152324E-3</v>
      </c>
      <c r="U16" s="45">
        <f t="shared" si="3"/>
        <v>3.110704483074108E-2</v>
      </c>
      <c r="V16" s="45">
        <f t="shared" si="4"/>
        <v>2.8393966282165041E-2</v>
      </c>
      <c r="W16" s="45">
        <f t="shared" si="11"/>
        <v>2.1827841256073788E-2</v>
      </c>
      <c r="X16" s="45" t="s">
        <v>22</v>
      </c>
      <c r="Y16" s="45" t="s">
        <v>22</v>
      </c>
      <c r="Z16" s="45" t="s">
        <v>22</v>
      </c>
      <c r="AA16" s="45" t="s">
        <v>22</v>
      </c>
      <c r="AB16" s="45" t="s">
        <v>22</v>
      </c>
      <c r="AC16" s="45" t="s">
        <v>22</v>
      </c>
      <c r="AD16" s="45" t="s">
        <v>22</v>
      </c>
      <c r="AE16" s="45" t="s">
        <v>22</v>
      </c>
      <c r="AF16" s="58"/>
    </row>
    <row r="17" spans="1:32" x14ac:dyDescent="0.2">
      <c r="A17" s="41">
        <v>10</v>
      </c>
      <c r="B17" s="42" t="s">
        <v>76</v>
      </c>
      <c r="C17" s="43">
        <v>3323</v>
      </c>
      <c r="D17" s="43">
        <v>3447</v>
      </c>
      <c r="E17" s="43">
        <v>3608</v>
      </c>
      <c r="F17" s="43">
        <v>3715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7"/>
        <v>3323</v>
      </c>
      <c r="P17" s="43">
        <f t="shared" si="8"/>
        <v>3447</v>
      </c>
      <c r="Q17" s="43">
        <f t="shared" si="9"/>
        <v>3608</v>
      </c>
      <c r="R17" s="43">
        <f t="shared" si="10"/>
        <v>3715</v>
      </c>
      <c r="S17" s="121" t="str">
        <f t="shared" si="1"/>
        <v>ok</v>
      </c>
      <c r="T17" s="45">
        <f t="shared" si="2"/>
        <v>3.7315678603671382E-2</v>
      </c>
      <c r="U17" s="45">
        <f t="shared" si="3"/>
        <v>4.6707281694226867E-2</v>
      </c>
      <c r="V17" s="45">
        <f t="shared" si="4"/>
        <v>2.9656319290465631E-2</v>
      </c>
      <c r="W17" s="45">
        <f t="shared" si="11"/>
        <v>3.7893093196121296E-2</v>
      </c>
      <c r="X17" s="45" t="s">
        <v>22</v>
      </c>
      <c r="Y17" s="45" t="s">
        <v>22</v>
      </c>
      <c r="Z17" s="45" t="s">
        <v>22</v>
      </c>
      <c r="AA17" s="45" t="s">
        <v>22</v>
      </c>
      <c r="AB17" s="45" t="s">
        <v>22</v>
      </c>
      <c r="AC17" s="45" t="s">
        <v>22</v>
      </c>
      <c r="AD17" s="45" t="s">
        <v>22</v>
      </c>
      <c r="AE17" s="45" t="s">
        <v>22</v>
      </c>
      <c r="AF17" s="58"/>
    </row>
    <row r="18" spans="1:32" ht="36" x14ac:dyDescent="0.2">
      <c r="A18" s="41">
        <v>11</v>
      </c>
      <c r="B18" s="42" t="s">
        <v>77</v>
      </c>
      <c r="C18" s="43">
        <v>3218</v>
      </c>
      <c r="D18" s="43">
        <v>3291</v>
      </c>
      <c r="E18" s="43">
        <v>3347</v>
      </c>
      <c r="F18" s="43">
        <v>3411</v>
      </c>
      <c r="G18" s="43">
        <v>90</v>
      </c>
      <c r="H18" s="43">
        <v>94</v>
      </c>
      <c r="I18" s="43">
        <v>1425</v>
      </c>
      <c r="J18" s="43">
        <v>1729</v>
      </c>
      <c r="K18" s="43">
        <v>4</v>
      </c>
      <c r="L18" s="43">
        <v>4</v>
      </c>
      <c r="M18" s="43">
        <v>4</v>
      </c>
      <c r="N18" s="43">
        <v>5</v>
      </c>
      <c r="O18" s="43">
        <f t="shared" si="7"/>
        <v>3222</v>
      </c>
      <c r="P18" s="43">
        <f t="shared" si="8"/>
        <v>3295</v>
      </c>
      <c r="Q18" s="43">
        <f t="shared" si="9"/>
        <v>3351</v>
      </c>
      <c r="R18" s="43">
        <f t="shared" si="10"/>
        <v>3416</v>
      </c>
      <c r="S18" s="121" t="str">
        <f t="shared" si="1"/>
        <v>ok</v>
      </c>
      <c r="T18" s="45">
        <f t="shared" si="2"/>
        <v>2.2684897451833438E-2</v>
      </c>
      <c r="U18" s="45">
        <f t="shared" si="3"/>
        <v>1.7016104527499239E-2</v>
      </c>
      <c r="V18" s="45">
        <f t="shared" si="4"/>
        <v>1.9121601434120106E-2</v>
      </c>
      <c r="W18" s="45">
        <f t="shared" si="11"/>
        <v>1.960753447115093E-2</v>
      </c>
      <c r="X18" s="55">
        <f>(H18-G18)/G18</f>
        <v>4.4444444444444446E-2</v>
      </c>
      <c r="Y18" s="55">
        <f>(I18-H18)/H18</f>
        <v>14.159574468085106</v>
      </c>
      <c r="Z18" s="45">
        <f>(J18-I18)/I18</f>
        <v>0.21333333333333335</v>
      </c>
      <c r="AA18" s="131">
        <f>Z18</f>
        <v>0.21333333333333335</v>
      </c>
      <c r="AB18" s="55">
        <f>(L18-K18)/K18</f>
        <v>0</v>
      </c>
      <c r="AC18" s="45">
        <f>(M18-L18)/L18</f>
        <v>0</v>
      </c>
      <c r="AD18" s="45">
        <f>(N18-M18)/M18</f>
        <v>0.25</v>
      </c>
      <c r="AE18" s="131">
        <f>AVERAGE(AC18:AD18)</f>
        <v>0.125</v>
      </c>
      <c r="AF18" s="58" t="s">
        <v>302</v>
      </c>
    </row>
    <row r="19" spans="1:32" x14ac:dyDescent="0.2">
      <c r="A19" s="41">
        <v>12</v>
      </c>
      <c r="B19" s="42" t="s">
        <v>78</v>
      </c>
      <c r="C19" s="43">
        <v>643</v>
      </c>
      <c r="D19" s="43">
        <v>650</v>
      </c>
      <c r="E19" s="43">
        <v>665</v>
      </c>
      <c r="F19" s="43">
        <v>678</v>
      </c>
      <c r="G19" s="43">
        <v>0</v>
      </c>
      <c r="H19" s="43">
        <v>1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7"/>
        <v>643</v>
      </c>
      <c r="P19" s="43">
        <f t="shared" si="8"/>
        <v>650</v>
      </c>
      <c r="Q19" s="43">
        <f t="shared" si="9"/>
        <v>665</v>
      </c>
      <c r="R19" s="43">
        <f t="shared" si="10"/>
        <v>678</v>
      </c>
      <c r="S19" s="121" t="str">
        <f t="shared" si="1"/>
        <v>ok</v>
      </c>
      <c r="T19" s="45">
        <f t="shared" si="2"/>
        <v>1.088646967340591E-2</v>
      </c>
      <c r="U19" s="45">
        <f t="shared" si="3"/>
        <v>2.3076923076923078E-2</v>
      </c>
      <c r="V19" s="45">
        <f t="shared" si="4"/>
        <v>1.9548872180451128E-2</v>
      </c>
      <c r="W19" s="45">
        <f t="shared" si="11"/>
        <v>1.7837421643593372E-2</v>
      </c>
      <c r="X19" s="45" t="s">
        <v>22</v>
      </c>
      <c r="Y19" s="45" t="s">
        <v>22</v>
      </c>
      <c r="Z19" s="45" t="s">
        <v>22</v>
      </c>
      <c r="AA19" s="45" t="s">
        <v>22</v>
      </c>
      <c r="AB19" s="45" t="s">
        <v>22</v>
      </c>
      <c r="AC19" s="45" t="s">
        <v>22</v>
      </c>
      <c r="AD19" s="45" t="s">
        <v>22</v>
      </c>
      <c r="AE19" s="45" t="s">
        <v>22</v>
      </c>
      <c r="AF19" s="58"/>
    </row>
    <row r="20" spans="1:32" x14ac:dyDescent="0.2">
      <c r="A20" s="41">
        <v>13</v>
      </c>
      <c r="B20" s="42" t="s">
        <v>79</v>
      </c>
      <c r="C20" s="43">
        <v>2372</v>
      </c>
      <c r="D20" s="43">
        <v>2439</v>
      </c>
      <c r="E20" s="43">
        <v>2482</v>
      </c>
      <c r="F20" s="43">
        <v>2507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7"/>
        <v>2372</v>
      </c>
      <c r="P20" s="43">
        <f t="shared" si="8"/>
        <v>2439</v>
      </c>
      <c r="Q20" s="43">
        <f t="shared" si="9"/>
        <v>2482</v>
      </c>
      <c r="R20" s="43">
        <f t="shared" si="10"/>
        <v>2507</v>
      </c>
      <c r="S20" s="121" t="str">
        <f t="shared" si="1"/>
        <v>ok</v>
      </c>
      <c r="T20" s="45">
        <f t="shared" si="2"/>
        <v>2.8246205733558179E-2</v>
      </c>
      <c r="U20" s="45">
        <f t="shared" si="3"/>
        <v>1.7630176301763018E-2</v>
      </c>
      <c r="V20" s="45">
        <f t="shared" si="4"/>
        <v>1.0072522159548751E-2</v>
      </c>
      <c r="W20" s="45">
        <f t="shared" si="11"/>
        <v>1.8649634731623316E-2</v>
      </c>
      <c r="X20" s="45" t="s">
        <v>22</v>
      </c>
      <c r="Y20" s="45" t="s">
        <v>22</v>
      </c>
      <c r="Z20" s="45" t="s">
        <v>22</v>
      </c>
      <c r="AA20" s="45" t="s">
        <v>22</v>
      </c>
      <c r="AB20" s="45" t="s">
        <v>22</v>
      </c>
      <c r="AC20" s="45" t="s">
        <v>22</v>
      </c>
      <c r="AD20" s="45" t="s">
        <v>22</v>
      </c>
      <c r="AE20" s="45" t="s">
        <v>22</v>
      </c>
      <c r="AF20" s="58"/>
    </row>
    <row r="21" spans="1:32" x14ac:dyDescent="0.2">
      <c r="A21" s="41">
        <v>14</v>
      </c>
      <c r="B21" s="42" t="s">
        <v>80</v>
      </c>
      <c r="C21" s="43">
        <v>1397</v>
      </c>
      <c r="D21" s="43">
        <v>1408</v>
      </c>
      <c r="E21" s="43">
        <v>1431</v>
      </c>
      <c r="F21" s="43">
        <v>1457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7"/>
        <v>1397</v>
      </c>
      <c r="P21" s="43">
        <f t="shared" si="8"/>
        <v>1408</v>
      </c>
      <c r="Q21" s="43">
        <f t="shared" si="9"/>
        <v>1431</v>
      </c>
      <c r="R21" s="43">
        <f t="shared" si="10"/>
        <v>1457</v>
      </c>
      <c r="S21" s="121" t="str">
        <f t="shared" si="1"/>
        <v>ok</v>
      </c>
      <c r="T21" s="45">
        <f t="shared" si="2"/>
        <v>7.874015748031496E-3</v>
      </c>
      <c r="U21" s="45">
        <f t="shared" si="3"/>
        <v>1.6335227272727272E-2</v>
      </c>
      <c r="V21" s="45">
        <f t="shared" si="4"/>
        <v>1.8169112508735149E-2</v>
      </c>
      <c r="W21" s="45">
        <f t="shared" si="11"/>
        <v>1.4126118509831304E-2</v>
      </c>
      <c r="X21" s="45" t="s">
        <v>22</v>
      </c>
      <c r="Y21" s="45" t="s">
        <v>22</v>
      </c>
      <c r="Z21" s="45" t="s">
        <v>22</v>
      </c>
      <c r="AA21" s="45" t="s">
        <v>22</v>
      </c>
      <c r="AB21" s="45" t="s">
        <v>22</v>
      </c>
      <c r="AC21" s="45" t="s">
        <v>22</v>
      </c>
      <c r="AD21" s="45" t="s">
        <v>22</v>
      </c>
      <c r="AE21" s="45" t="s">
        <v>22</v>
      </c>
      <c r="AF21" s="58"/>
    </row>
    <row r="22" spans="1:32" ht="24" x14ac:dyDescent="0.2">
      <c r="A22" s="41">
        <v>15</v>
      </c>
      <c r="B22" s="42" t="s">
        <v>29</v>
      </c>
      <c r="C22" s="43">
        <v>146486</v>
      </c>
      <c r="D22" s="43">
        <v>150214</v>
      </c>
      <c r="E22" s="43">
        <v>155166</v>
      </c>
      <c r="F22" s="43">
        <v>159316</v>
      </c>
      <c r="G22" s="43">
        <v>86490</v>
      </c>
      <c r="H22" s="43">
        <v>91485</v>
      </c>
      <c r="I22" s="43">
        <v>99532</v>
      </c>
      <c r="J22" s="43">
        <v>108809</v>
      </c>
      <c r="K22" s="43">
        <v>2981</v>
      </c>
      <c r="L22" s="43">
        <v>4079</v>
      </c>
      <c r="M22" s="43">
        <v>4220</v>
      </c>
      <c r="N22" s="43">
        <v>4613</v>
      </c>
      <c r="O22" s="43">
        <f t="shared" si="7"/>
        <v>149467</v>
      </c>
      <c r="P22" s="43">
        <f t="shared" si="8"/>
        <v>154293</v>
      </c>
      <c r="Q22" s="43">
        <f t="shared" si="9"/>
        <v>159386</v>
      </c>
      <c r="R22" s="43">
        <f t="shared" si="10"/>
        <v>163929</v>
      </c>
      <c r="S22" s="121" t="str">
        <f t="shared" si="1"/>
        <v>ok</v>
      </c>
      <c r="T22" s="45">
        <f t="shared" si="2"/>
        <v>2.5449531013202627E-2</v>
      </c>
      <c r="U22" s="45">
        <f t="shared" si="3"/>
        <v>3.2966301409988415E-2</v>
      </c>
      <c r="V22" s="45">
        <f t="shared" si="4"/>
        <v>2.6745549927174768E-2</v>
      </c>
      <c r="W22" s="45">
        <f t="shared" si="11"/>
        <v>2.8387127450121934E-2</v>
      </c>
      <c r="X22" s="45">
        <f>(H22-G22)/G22</f>
        <v>5.7752341311134235E-2</v>
      </c>
      <c r="Y22" s="45">
        <f>(I22-H22)/H22</f>
        <v>8.7959774826474282E-2</v>
      </c>
      <c r="Z22" s="45">
        <f>(J22-I22)/I22</f>
        <v>9.3206205039585266E-2</v>
      </c>
      <c r="AA22" s="45">
        <f t="shared" si="12"/>
        <v>7.9639440392397925E-2</v>
      </c>
      <c r="AB22" s="55">
        <f>(L22-K22)/K22</f>
        <v>0.3683327742368333</v>
      </c>
      <c r="AC22" s="45">
        <f>(M22-L22)/L22</f>
        <v>3.4567295905859281E-2</v>
      </c>
      <c r="AD22" s="45">
        <f>(N22-M22)/M22</f>
        <v>9.3127962085308061E-2</v>
      </c>
      <c r="AE22" s="131">
        <f>AVERAGE(AC22:AD22)</f>
        <v>6.3847628995583675E-2</v>
      </c>
      <c r="AF22" s="58" t="s">
        <v>300</v>
      </c>
    </row>
    <row r="23" spans="1:32" x14ac:dyDescent="0.2">
      <c r="A23" s="41">
        <v>16</v>
      </c>
      <c r="B23" s="42" t="s">
        <v>81</v>
      </c>
      <c r="C23" s="43">
        <v>591</v>
      </c>
      <c r="D23" s="43">
        <v>596</v>
      </c>
      <c r="E23" s="43">
        <v>599</v>
      </c>
      <c r="F23" s="43">
        <v>609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7"/>
        <v>591</v>
      </c>
      <c r="P23" s="43">
        <f t="shared" si="8"/>
        <v>596</v>
      </c>
      <c r="Q23" s="43">
        <f t="shared" si="9"/>
        <v>599</v>
      </c>
      <c r="R23" s="43">
        <f t="shared" si="10"/>
        <v>609</v>
      </c>
      <c r="S23" s="121" t="str">
        <f t="shared" si="1"/>
        <v>ok</v>
      </c>
      <c r="T23" s="45">
        <f t="shared" si="2"/>
        <v>8.4602368866328256E-3</v>
      </c>
      <c r="U23" s="45">
        <f t="shared" si="3"/>
        <v>5.0335570469798654E-3</v>
      </c>
      <c r="V23" s="45">
        <f t="shared" si="4"/>
        <v>1.6694490818030049E-2</v>
      </c>
      <c r="W23" s="45">
        <f t="shared" si="11"/>
        <v>1.0062761583880914E-2</v>
      </c>
      <c r="X23" s="45" t="s">
        <v>22</v>
      </c>
      <c r="Y23" s="45" t="s">
        <v>22</v>
      </c>
      <c r="Z23" s="45" t="s">
        <v>22</v>
      </c>
      <c r="AA23" s="45" t="s">
        <v>22</v>
      </c>
      <c r="AB23" s="45" t="s">
        <v>22</v>
      </c>
      <c r="AC23" s="45" t="s">
        <v>22</v>
      </c>
      <c r="AD23" s="45" t="s">
        <v>22</v>
      </c>
      <c r="AE23" s="45" t="s">
        <v>22</v>
      </c>
      <c r="AF23" s="58"/>
    </row>
    <row r="24" spans="1:32" ht="24" x14ac:dyDescent="0.2">
      <c r="A24" s="41">
        <v>17</v>
      </c>
      <c r="B24" s="42" t="s">
        <v>30</v>
      </c>
      <c r="C24" s="43">
        <v>7779</v>
      </c>
      <c r="D24" s="43">
        <v>7981</v>
      </c>
      <c r="E24" s="43">
        <v>8077</v>
      </c>
      <c r="F24" s="43">
        <v>8240</v>
      </c>
      <c r="G24" s="43">
        <v>3359</v>
      </c>
      <c r="H24" s="43">
        <v>3459</v>
      </c>
      <c r="I24" s="43">
        <v>3455</v>
      </c>
      <c r="J24" s="43">
        <v>3477</v>
      </c>
      <c r="K24" s="43">
        <v>22</v>
      </c>
      <c r="L24" s="43">
        <v>39</v>
      </c>
      <c r="M24" s="43">
        <v>38</v>
      </c>
      <c r="N24" s="43">
        <v>38</v>
      </c>
      <c r="O24" s="43">
        <f t="shared" si="7"/>
        <v>7801</v>
      </c>
      <c r="P24" s="43">
        <f t="shared" si="8"/>
        <v>8020</v>
      </c>
      <c r="Q24" s="43">
        <f t="shared" si="9"/>
        <v>8115</v>
      </c>
      <c r="R24" s="43">
        <f t="shared" si="10"/>
        <v>8278</v>
      </c>
      <c r="S24" s="121" t="str">
        <f t="shared" si="1"/>
        <v>ok</v>
      </c>
      <c r="T24" s="45">
        <f t="shared" si="2"/>
        <v>2.5967347988173288E-2</v>
      </c>
      <c r="U24" s="45">
        <f t="shared" si="3"/>
        <v>1.2028567848640521E-2</v>
      </c>
      <c r="V24" s="45">
        <f t="shared" si="4"/>
        <v>2.0180760183236349E-2</v>
      </c>
      <c r="W24" s="45">
        <f t="shared" si="11"/>
        <v>1.9392225340016719E-2</v>
      </c>
      <c r="X24" s="45">
        <f t="shared" ref="X24:Z26" si="13">(H24-G24)/G24</f>
        <v>2.9770765108663291E-2</v>
      </c>
      <c r="Y24" s="45">
        <f t="shared" si="13"/>
        <v>-1.1564035848511131E-3</v>
      </c>
      <c r="Z24" s="45">
        <f t="shared" si="13"/>
        <v>6.3675832127351667E-3</v>
      </c>
      <c r="AA24" s="45">
        <f t="shared" si="12"/>
        <v>1.1660648245515782E-2</v>
      </c>
      <c r="AB24" s="55">
        <f t="shared" ref="AB24:AD26" si="14">(L24-K24)/K24</f>
        <v>0.77272727272727271</v>
      </c>
      <c r="AC24" s="45">
        <f t="shared" si="14"/>
        <v>-2.564102564102564E-2</v>
      </c>
      <c r="AD24" s="45">
        <f t="shared" si="14"/>
        <v>0</v>
      </c>
      <c r="AE24" s="131">
        <f>AVERAGE(AC24:AD24)</f>
        <v>-1.282051282051282E-2</v>
      </c>
      <c r="AF24" s="58" t="s">
        <v>300</v>
      </c>
    </row>
    <row r="25" spans="1:32" ht="24" x14ac:dyDescent="0.2">
      <c r="A25" s="41">
        <v>18</v>
      </c>
      <c r="B25" s="42" t="s">
        <v>31</v>
      </c>
      <c r="C25" s="43">
        <v>139768</v>
      </c>
      <c r="D25" s="43">
        <v>143168</v>
      </c>
      <c r="E25" s="43">
        <v>148052</v>
      </c>
      <c r="F25" s="43">
        <v>154314</v>
      </c>
      <c r="G25" s="43">
        <v>59291</v>
      </c>
      <c r="H25" s="43">
        <v>67555</v>
      </c>
      <c r="I25" s="43">
        <v>90789</v>
      </c>
      <c r="J25" s="43">
        <v>104731</v>
      </c>
      <c r="K25" s="43">
        <v>3517</v>
      </c>
      <c r="L25" s="43">
        <v>4579</v>
      </c>
      <c r="M25" s="43">
        <v>5139</v>
      </c>
      <c r="N25" s="43">
        <v>5254</v>
      </c>
      <c r="O25" s="43">
        <f t="shared" si="7"/>
        <v>143285</v>
      </c>
      <c r="P25" s="43">
        <f t="shared" si="8"/>
        <v>147747</v>
      </c>
      <c r="Q25" s="43">
        <f t="shared" si="9"/>
        <v>153191</v>
      </c>
      <c r="R25" s="43">
        <f t="shared" si="10"/>
        <v>159568</v>
      </c>
      <c r="S25" s="121" t="str">
        <f t="shared" si="1"/>
        <v>ok</v>
      </c>
      <c r="T25" s="45">
        <f t="shared" si="2"/>
        <v>2.4326025985919524E-2</v>
      </c>
      <c r="U25" s="45">
        <f t="shared" si="3"/>
        <v>3.4113768439874834E-2</v>
      </c>
      <c r="V25" s="45">
        <f t="shared" si="4"/>
        <v>4.2295950071596464E-2</v>
      </c>
      <c r="W25" s="45">
        <f t="shared" si="11"/>
        <v>3.3578581499130275E-2</v>
      </c>
      <c r="X25" s="45">
        <f t="shared" si="13"/>
        <v>0.13938034440302913</v>
      </c>
      <c r="Y25" s="45">
        <f t="shared" si="13"/>
        <v>0.34392717045370441</v>
      </c>
      <c r="Z25" s="45">
        <f t="shared" si="13"/>
        <v>0.15356485917897542</v>
      </c>
      <c r="AA25" s="45">
        <f t="shared" si="12"/>
        <v>0.21229079134523632</v>
      </c>
      <c r="AB25" s="55">
        <f t="shared" si="14"/>
        <v>0.30196189934603357</v>
      </c>
      <c r="AC25" s="45">
        <f t="shared" si="14"/>
        <v>0.12229744485695566</v>
      </c>
      <c r="AD25" s="45">
        <f t="shared" si="14"/>
        <v>2.2377894532010119E-2</v>
      </c>
      <c r="AE25" s="131">
        <f>AVERAGE(AC25:AD25)</f>
        <v>7.2337669694482895E-2</v>
      </c>
      <c r="AF25" s="58" t="s">
        <v>300</v>
      </c>
    </row>
    <row r="26" spans="1:32" ht="24" x14ac:dyDescent="0.2">
      <c r="A26" s="41">
        <v>19</v>
      </c>
      <c r="B26" s="42" t="s">
        <v>82</v>
      </c>
      <c r="C26" s="43">
        <v>1192</v>
      </c>
      <c r="D26" s="43">
        <v>1193</v>
      </c>
      <c r="E26" s="43">
        <v>1184</v>
      </c>
      <c r="F26" s="43">
        <v>1200</v>
      </c>
      <c r="G26" s="43">
        <v>1162</v>
      </c>
      <c r="H26" s="43">
        <v>1176</v>
      </c>
      <c r="I26" s="43">
        <v>1173</v>
      </c>
      <c r="J26" s="43">
        <v>1181</v>
      </c>
      <c r="K26" s="43">
        <v>10</v>
      </c>
      <c r="L26" s="43">
        <v>29</v>
      </c>
      <c r="M26" s="43">
        <v>29</v>
      </c>
      <c r="N26" s="43">
        <v>26</v>
      </c>
      <c r="O26" s="43">
        <f t="shared" si="7"/>
        <v>1202</v>
      </c>
      <c r="P26" s="43">
        <f t="shared" si="8"/>
        <v>1222</v>
      </c>
      <c r="Q26" s="43">
        <f t="shared" si="9"/>
        <v>1213</v>
      </c>
      <c r="R26" s="43">
        <f t="shared" si="10"/>
        <v>1226</v>
      </c>
      <c r="S26" s="121" t="str">
        <f t="shared" si="1"/>
        <v>ok</v>
      </c>
      <c r="T26" s="45">
        <f t="shared" si="2"/>
        <v>8.3892617449664428E-4</v>
      </c>
      <c r="U26" s="45">
        <f t="shared" si="3"/>
        <v>-7.5440067057837385E-3</v>
      </c>
      <c r="V26" s="45">
        <f t="shared" si="4"/>
        <v>1.3513513513513514E-2</v>
      </c>
      <c r="W26" s="45">
        <f t="shared" si="11"/>
        <v>2.26947766074214E-3</v>
      </c>
      <c r="X26" s="45">
        <f t="shared" si="13"/>
        <v>1.2048192771084338E-2</v>
      </c>
      <c r="Y26" s="45">
        <f t="shared" si="13"/>
        <v>-2.5510204081632651E-3</v>
      </c>
      <c r="Z26" s="45">
        <f t="shared" si="13"/>
        <v>6.8201193520886615E-3</v>
      </c>
      <c r="AA26" s="45">
        <f t="shared" si="12"/>
        <v>5.4390972383365791E-3</v>
      </c>
      <c r="AB26" s="55">
        <f t="shared" si="14"/>
        <v>1.9</v>
      </c>
      <c r="AC26" s="45">
        <f t="shared" si="14"/>
        <v>0</v>
      </c>
      <c r="AD26" s="45">
        <f t="shared" si="14"/>
        <v>-0.10344827586206896</v>
      </c>
      <c r="AE26" s="131">
        <f>AVERAGE(AC26:AD26)</f>
        <v>-5.1724137931034482E-2</v>
      </c>
      <c r="AF26" s="58" t="s">
        <v>300</v>
      </c>
    </row>
    <row r="27" spans="1:32" x14ac:dyDescent="0.2">
      <c r="A27" s="41">
        <v>20</v>
      </c>
      <c r="B27" s="42" t="s">
        <v>32</v>
      </c>
      <c r="C27" s="43">
        <v>1589</v>
      </c>
      <c r="D27" s="43">
        <v>1624</v>
      </c>
      <c r="E27" s="43">
        <v>1667</v>
      </c>
      <c r="F27" s="43">
        <v>1721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7"/>
        <v>1589</v>
      </c>
      <c r="P27" s="43">
        <f t="shared" si="8"/>
        <v>1624</v>
      </c>
      <c r="Q27" s="43">
        <f t="shared" si="9"/>
        <v>1667</v>
      </c>
      <c r="R27" s="43">
        <f t="shared" si="10"/>
        <v>1721</v>
      </c>
      <c r="S27" s="121" t="str">
        <f t="shared" si="1"/>
        <v>ok</v>
      </c>
      <c r="T27" s="45">
        <f t="shared" si="2"/>
        <v>2.2026431718061675E-2</v>
      </c>
      <c r="U27" s="45">
        <f t="shared" si="3"/>
        <v>2.647783251231527E-2</v>
      </c>
      <c r="V27" s="45">
        <f t="shared" si="4"/>
        <v>3.239352129574085E-2</v>
      </c>
      <c r="W27" s="45">
        <f t="shared" si="11"/>
        <v>2.6965928508705928E-2</v>
      </c>
      <c r="X27" s="45" t="s">
        <v>22</v>
      </c>
      <c r="Y27" s="45" t="s">
        <v>22</v>
      </c>
      <c r="Z27" s="45" t="s">
        <v>22</v>
      </c>
      <c r="AA27" s="45" t="s">
        <v>22</v>
      </c>
      <c r="AB27" s="45" t="s">
        <v>22</v>
      </c>
      <c r="AC27" s="45" t="s">
        <v>22</v>
      </c>
      <c r="AD27" s="45" t="s">
        <v>22</v>
      </c>
      <c r="AE27" s="45" t="s">
        <v>22</v>
      </c>
      <c r="AF27" s="58"/>
    </row>
    <row r="28" spans="1:32" x14ac:dyDescent="0.2">
      <c r="A28" s="41">
        <v>21</v>
      </c>
      <c r="B28" s="42" t="s">
        <v>83</v>
      </c>
      <c r="C28" s="43">
        <v>1702</v>
      </c>
      <c r="D28" s="43">
        <v>1710</v>
      </c>
      <c r="E28" s="43">
        <v>1736</v>
      </c>
      <c r="F28" s="43">
        <v>1771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si="7"/>
        <v>1702</v>
      </c>
      <c r="P28" s="43">
        <f t="shared" si="8"/>
        <v>1710</v>
      </c>
      <c r="Q28" s="43">
        <f t="shared" si="9"/>
        <v>1736</v>
      </c>
      <c r="R28" s="43">
        <f t="shared" si="10"/>
        <v>1771</v>
      </c>
      <c r="S28" s="121" t="str">
        <f t="shared" si="1"/>
        <v>ok</v>
      </c>
      <c r="T28" s="45">
        <f t="shared" si="2"/>
        <v>4.7003525264394828E-3</v>
      </c>
      <c r="U28" s="45">
        <f t="shared" si="3"/>
        <v>1.5204678362573099E-2</v>
      </c>
      <c r="V28" s="45">
        <f t="shared" si="4"/>
        <v>2.0161290322580645E-2</v>
      </c>
      <c r="W28" s="45">
        <f t="shared" si="11"/>
        <v>1.335544040386441E-2</v>
      </c>
      <c r="X28" s="45" t="s">
        <v>22</v>
      </c>
      <c r="Y28" s="45" t="s">
        <v>22</v>
      </c>
      <c r="Z28" s="45" t="s">
        <v>22</v>
      </c>
      <c r="AA28" s="45" t="s">
        <v>22</v>
      </c>
      <c r="AB28" s="45" t="s">
        <v>22</v>
      </c>
      <c r="AC28" s="45" t="s">
        <v>22</v>
      </c>
      <c r="AD28" s="45" t="s">
        <v>22</v>
      </c>
      <c r="AE28" s="45" t="s">
        <v>22</v>
      </c>
      <c r="AF28" s="58"/>
    </row>
    <row r="29" spans="1:32" x14ac:dyDescent="0.2">
      <c r="A29" s="41">
        <v>22</v>
      </c>
      <c r="B29" s="42" t="s">
        <v>84</v>
      </c>
      <c r="C29" s="43">
        <v>7719</v>
      </c>
      <c r="D29" s="43">
        <v>7842</v>
      </c>
      <c r="E29" s="43">
        <v>7954</v>
      </c>
      <c r="F29" s="43">
        <v>8089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si="7"/>
        <v>7719</v>
      </c>
      <c r="P29" s="43">
        <f t="shared" si="8"/>
        <v>7842</v>
      </c>
      <c r="Q29" s="43">
        <f t="shared" si="9"/>
        <v>7954</v>
      </c>
      <c r="R29" s="43">
        <f t="shared" si="10"/>
        <v>8089</v>
      </c>
      <c r="S29" s="121" t="str">
        <f t="shared" si="1"/>
        <v>ok</v>
      </c>
      <c r="T29" s="45">
        <f t="shared" si="2"/>
        <v>1.5934706568208317E-2</v>
      </c>
      <c r="U29" s="45">
        <f t="shared" si="3"/>
        <v>1.428207090028054E-2</v>
      </c>
      <c r="V29" s="45">
        <f t="shared" si="4"/>
        <v>1.6972592406336435E-2</v>
      </c>
      <c r="W29" s="45">
        <f t="shared" si="11"/>
        <v>1.5729789958275096E-2</v>
      </c>
      <c r="X29" s="45" t="s">
        <v>22</v>
      </c>
      <c r="Y29" s="45" t="s">
        <v>22</v>
      </c>
      <c r="Z29" s="45" t="s">
        <v>22</v>
      </c>
      <c r="AA29" s="45" t="s">
        <v>22</v>
      </c>
      <c r="AB29" s="45" t="s">
        <v>22</v>
      </c>
      <c r="AC29" s="45" t="s">
        <v>22</v>
      </c>
      <c r="AD29" s="45" t="s">
        <v>22</v>
      </c>
      <c r="AE29" s="45" t="s">
        <v>22</v>
      </c>
      <c r="AF29" s="58"/>
    </row>
    <row r="30" spans="1:32" x14ac:dyDescent="0.2">
      <c r="A30" s="41">
        <v>23</v>
      </c>
      <c r="B30" s="42" t="s">
        <v>33</v>
      </c>
      <c r="C30" s="43">
        <v>3012</v>
      </c>
      <c r="D30" s="43">
        <v>3034</v>
      </c>
      <c r="E30" s="43">
        <v>3092</v>
      </c>
      <c r="F30" s="43">
        <v>3192</v>
      </c>
      <c r="G30" s="43">
        <v>0</v>
      </c>
      <c r="H30" s="43">
        <v>1</v>
      </c>
      <c r="I30" s="43">
        <v>1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f t="shared" si="7"/>
        <v>3012</v>
      </c>
      <c r="P30" s="43">
        <f t="shared" si="8"/>
        <v>3034</v>
      </c>
      <c r="Q30" s="43">
        <f t="shared" si="9"/>
        <v>3092</v>
      </c>
      <c r="R30" s="43">
        <f t="shared" si="10"/>
        <v>3192</v>
      </c>
      <c r="S30" s="121" t="str">
        <f t="shared" si="1"/>
        <v>ok</v>
      </c>
      <c r="T30" s="45">
        <f t="shared" si="2"/>
        <v>7.3041168658698535E-3</v>
      </c>
      <c r="U30" s="45">
        <f t="shared" si="3"/>
        <v>1.9116677653263019E-2</v>
      </c>
      <c r="V30" s="45">
        <f t="shared" si="4"/>
        <v>3.2341526520051747E-2</v>
      </c>
      <c r="W30" s="45">
        <f t="shared" si="11"/>
        <v>1.9587440346394872E-2</v>
      </c>
      <c r="X30" s="45" t="s">
        <v>22</v>
      </c>
      <c r="Y30" s="45" t="s">
        <v>22</v>
      </c>
      <c r="Z30" s="45" t="s">
        <v>22</v>
      </c>
      <c r="AA30" s="45" t="s">
        <v>22</v>
      </c>
      <c r="AB30" s="45" t="s">
        <v>22</v>
      </c>
      <c r="AC30" s="45" t="s">
        <v>22</v>
      </c>
      <c r="AD30" s="45" t="s">
        <v>22</v>
      </c>
      <c r="AE30" s="45" t="s">
        <v>22</v>
      </c>
      <c r="AF30" s="58"/>
    </row>
    <row r="31" spans="1:32" ht="24" x14ac:dyDescent="0.2">
      <c r="A31" s="41">
        <v>24</v>
      </c>
      <c r="B31" s="42" t="s">
        <v>85</v>
      </c>
      <c r="C31" s="43">
        <v>2435</v>
      </c>
      <c r="D31" s="43">
        <v>2451</v>
      </c>
      <c r="E31" s="43">
        <v>2474</v>
      </c>
      <c r="F31" s="43">
        <v>2484</v>
      </c>
      <c r="G31" s="43">
        <v>1505</v>
      </c>
      <c r="H31" s="43">
        <v>1526</v>
      </c>
      <c r="I31" s="43">
        <v>1532</v>
      </c>
      <c r="J31" s="43">
        <v>1535</v>
      </c>
      <c r="K31" s="43">
        <v>38</v>
      </c>
      <c r="L31" s="43">
        <v>58</v>
      </c>
      <c r="M31" s="43">
        <v>59</v>
      </c>
      <c r="N31" s="43">
        <v>57</v>
      </c>
      <c r="O31" s="43">
        <f t="shared" si="7"/>
        <v>2473</v>
      </c>
      <c r="P31" s="43">
        <f t="shared" si="8"/>
        <v>2509</v>
      </c>
      <c r="Q31" s="43">
        <f t="shared" si="9"/>
        <v>2533</v>
      </c>
      <c r="R31" s="43">
        <f t="shared" si="10"/>
        <v>2541</v>
      </c>
      <c r="S31" s="121" t="str">
        <f t="shared" si="1"/>
        <v>ok</v>
      </c>
      <c r="T31" s="45">
        <f t="shared" si="2"/>
        <v>6.570841889117043E-3</v>
      </c>
      <c r="U31" s="45">
        <f t="shared" si="3"/>
        <v>9.3839249286005715E-3</v>
      </c>
      <c r="V31" s="45">
        <f t="shared" si="4"/>
        <v>4.0420371867421184E-3</v>
      </c>
      <c r="W31" s="45">
        <f t="shared" si="11"/>
        <v>6.6656013348199107E-3</v>
      </c>
      <c r="X31" s="45">
        <f>(H31-G31)/G31</f>
        <v>1.3953488372093023E-2</v>
      </c>
      <c r="Y31" s="45">
        <f>(I31-H31)/H31</f>
        <v>3.9318479685452159E-3</v>
      </c>
      <c r="Z31" s="45">
        <f>(J31-I31)/I31</f>
        <v>1.9582245430809398E-3</v>
      </c>
      <c r="AA31" s="45">
        <f t="shared" si="12"/>
        <v>6.6145202945730591E-3</v>
      </c>
      <c r="AB31" s="55">
        <f>(L31-K31)/K31</f>
        <v>0.52631578947368418</v>
      </c>
      <c r="AC31" s="45">
        <f>(M31-L31)/L31</f>
        <v>1.7241379310344827E-2</v>
      </c>
      <c r="AD31" s="45">
        <f>(N31-M31)/M31</f>
        <v>-3.3898305084745763E-2</v>
      </c>
      <c r="AE31" s="131">
        <f>AVERAGE(AC31:AD31)</f>
        <v>-8.3284628872004676E-3</v>
      </c>
      <c r="AF31" s="58" t="s">
        <v>300</v>
      </c>
    </row>
    <row r="32" spans="1:32" x14ac:dyDescent="0.2">
      <c r="A32" s="41">
        <v>25</v>
      </c>
      <c r="B32" s="42" t="s">
        <v>86</v>
      </c>
      <c r="C32" s="43">
        <v>1184</v>
      </c>
      <c r="D32" s="43">
        <v>1267</v>
      </c>
      <c r="E32" s="43">
        <v>1349</v>
      </c>
      <c r="F32" s="43">
        <v>1375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f t="shared" si="7"/>
        <v>1184</v>
      </c>
      <c r="P32" s="43">
        <f t="shared" si="8"/>
        <v>1267</v>
      </c>
      <c r="Q32" s="43">
        <f t="shared" si="9"/>
        <v>1349</v>
      </c>
      <c r="R32" s="43">
        <f t="shared" si="10"/>
        <v>1375</v>
      </c>
      <c r="S32" s="121" t="str">
        <f t="shared" si="1"/>
        <v>ok</v>
      </c>
      <c r="T32" s="45">
        <f t="shared" si="2"/>
        <v>7.0101351351351357E-2</v>
      </c>
      <c r="U32" s="45">
        <f t="shared" si="3"/>
        <v>6.4719810576164161E-2</v>
      </c>
      <c r="V32" s="45">
        <f t="shared" si="4"/>
        <v>1.9273535952557451E-2</v>
      </c>
      <c r="W32" s="45">
        <f t="shared" si="11"/>
        <v>5.1364899293357663E-2</v>
      </c>
      <c r="X32" s="45" t="s">
        <v>22</v>
      </c>
      <c r="Y32" s="45" t="s">
        <v>22</v>
      </c>
      <c r="Z32" s="45" t="s">
        <v>22</v>
      </c>
      <c r="AA32" s="45" t="s">
        <v>22</v>
      </c>
      <c r="AB32" s="45" t="s">
        <v>22</v>
      </c>
      <c r="AC32" s="45" t="s">
        <v>22</v>
      </c>
      <c r="AD32" s="45" t="s">
        <v>22</v>
      </c>
      <c r="AE32" s="45" t="s">
        <v>22</v>
      </c>
      <c r="AF32" s="58"/>
    </row>
    <row r="33" spans="1:32" ht="24" x14ac:dyDescent="0.2">
      <c r="A33" s="41">
        <v>26</v>
      </c>
      <c r="B33" s="42" t="s">
        <v>87</v>
      </c>
      <c r="C33" s="43">
        <v>3908</v>
      </c>
      <c r="D33" s="43">
        <v>3970</v>
      </c>
      <c r="E33" s="43">
        <v>4007</v>
      </c>
      <c r="F33" s="43">
        <v>4062</v>
      </c>
      <c r="G33" s="43">
        <v>1359</v>
      </c>
      <c r="H33" s="43">
        <v>1493</v>
      </c>
      <c r="I33" s="43">
        <v>1581</v>
      </c>
      <c r="J33" s="43">
        <v>1625</v>
      </c>
      <c r="K33" s="43">
        <v>28</v>
      </c>
      <c r="L33" s="43">
        <v>80</v>
      </c>
      <c r="M33" s="43">
        <v>77</v>
      </c>
      <c r="N33" s="43">
        <v>79</v>
      </c>
      <c r="O33" s="43">
        <f t="shared" si="7"/>
        <v>3936</v>
      </c>
      <c r="P33" s="43">
        <f t="shared" si="8"/>
        <v>4050</v>
      </c>
      <c r="Q33" s="43">
        <f t="shared" si="9"/>
        <v>4084</v>
      </c>
      <c r="R33" s="43">
        <f t="shared" si="10"/>
        <v>4141</v>
      </c>
      <c r="S33" s="121" t="str">
        <f t="shared" si="1"/>
        <v>ok</v>
      </c>
      <c r="T33" s="45">
        <f t="shared" si="2"/>
        <v>1.5864892528147389E-2</v>
      </c>
      <c r="U33" s="45">
        <f t="shared" si="3"/>
        <v>9.319899244332493E-3</v>
      </c>
      <c r="V33" s="45">
        <f t="shared" si="4"/>
        <v>1.3725979535812328E-2</v>
      </c>
      <c r="W33" s="45">
        <f t="shared" si="11"/>
        <v>1.2970257102764069E-2</v>
      </c>
      <c r="X33" s="45">
        <f>(H33-G33)/G33</f>
        <v>9.860191317144959E-2</v>
      </c>
      <c r="Y33" s="45">
        <f>(I33-H33)/H33</f>
        <v>5.8941728064300064E-2</v>
      </c>
      <c r="Z33" s="45">
        <f>(J33-I33)/I33</f>
        <v>2.7830487033523088E-2</v>
      </c>
      <c r="AA33" s="45">
        <f t="shared" si="12"/>
        <v>6.1791376089757578E-2</v>
      </c>
      <c r="AB33" s="55">
        <f>(L33-K33)/K33</f>
        <v>1.8571428571428572</v>
      </c>
      <c r="AC33" s="45">
        <f>(M33-L33)/L33</f>
        <v>-3.7499999999999999E-2</v>
      </c>
      <c r="AD33" s="45">
        <f>(N33-M33)/M33</f>
        <v>2.5974025974025976E-2</v>
      </c>
      <c r="AE33" s="131">
        <f>AVERAGE(AC33:AD33)</f>
        <v>-5.7629870129870114E-3</v>
      </c>
      <c r="AF33" s="58" t="s">
        <v>300</v>
      </c>
    </row>
    <row r="34" spans="1:32" x14ac:dyDescent="0.2">
      <c r="A34" s="41">
        <v>27</v>
      </c>
      <c r="B34" s="42" t="s">
        <v>88</v>
      </c>
      <c r="C34" s="43">
        <v>1466</v>
      </c>
      <c r="D34" s="43">
        <v>1475</v>
      </c>
      <c r="E34" s="43">
        <v>1479</v>
      </c>
      <c r="F34" s="43">
        <v>1489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f t="shared" si="7"/>
        <v>1466</v>
      </c>
      <c r="P34" s="43">
        <f t="shared" si="8"/>
        <v>1475</v>
      </c>
      <c r="Q34" s="43">
        <f t="shared" si="9"/>
        <v>1479</v>
      </c>
      <c r="R34" s="43">
        <f t="shared" si="10"/>
        <v>1489</v>
      </c>
      <c r="S34" s="121" t="str">
        <f t="shared" si="1"/>
        <v>ok</v>
      </c>
      <c r="T34" s="45">
        <f t="shared" si="2"/>
        <v>6.1391541609822648E-3</v>
      </c>
      <c r="U34" s="45">
        <f t="shared" si="3"/>
        <v>2.7118644067796612E-3</v>
      </c>
      <c r="V34" s="45">
        <f t="shared" si="4"/>
        <v>6.7613252197430695E-3</v>
      </c>
      <c r="W34" s="45">
        <f t="shared" si="11"/>
        <v>5.2041145958349987E-3</v>
      </c>
      <c r="X34" s="45" t="s">
        <v>22</v>
      </c>
      <c r="Y34" s="45" t="s">
        <v>22</v>
      </c>
      <c r="Z34" s="45" t="s">
        <v>22</v>
      </c>
      <c r="AA34" s="45" t="s">
        <v>22</v>
      </c>
      <c r="AB34" s="45" t="s">
        <v>22</v>
      </c>
      <c r="AC34" s="45" t="s">
        <v>22</v>
      </c>
      <c r="AD34" s="45" t="s">
        <v>22</v>
      </c>
      <c r="AE34" s="45" t="s">
        <v>22</v>
      </c>
      <c r="AF34" s="58"/>
    </row>
    <row r="35" spans="1:32" x14ac:dyDescent="0.2">
      <c r="A35" s="41">
        <v>28</v>
      </c>
      <c r="B35" s="42" t="s">
        <v>89</v>
      </c>
      <c r="C35" s="43">
        <v>1085</v>
      </c>
      <c r="D35" s="43">
        <v>1103</v>
      </c>
      <c r="E35" s="43">
        <v>1136</v>
      </c>
      <c r="F35" s="43">
        <v>1142</v>
      </c>
      <c r="G35" s="43">
        <v>1</v>
      </c>
      <c r="H35" s="43">
        <v>1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f t="shared" si="7"/>
        <v>1085</v>
      </c>
      <c r="P35" s="43">
        <f t="shared" si="8"/>
        <v>1103</v>
      </c>
      <c r="Q35" s="43">
        <f t="shared" si="9"/>
        <v>1136</v>
      </c>
      <c r="R35" s="43">
        <f t="shared" si="10"/>
        <v>1142</v>
      </c>
      <c r="S35" s="121" t="str">
        <f t="shared" si="1"/>
        <v>ok</v>
      </c>
      <c r="T35" s="45">
        <f t="shared" si="2"/>
        <v>1.6589861751152075E-2</v>
      </c>
      <c r="U35" s="45">
        <f t="shared" si="3"/>
        <v>2.9918404351767906E-2</v>
      </c>
      <c r="V35" s="45">
        <f t="shared" si="4"/>
        <v>5.2816901408450703E-3</v>
      </c>
      <c r="W35" s="45">
        <f t="shared" si="11"/>
        <v>1.7263318747921686E-2</v>
      </c>
      <c r="X35" s="45" t="s">
        <v>22</v>
      </c>
      <c r="Y35" s="45" t="s">
        <v>22</v>
      </c>
      <c r="Z35" s="45" t="s">
        <v>22</v>
      </c>
      <c r="AA35" s="45" t="s">
        <v>22</v>
      </c>
      <c r="AB35" s="45" t="s">
        <v>22</v>
      </c>
      <c r="AC35" s="45" t="s">
        <v>22</v>
      </c>
      <c r="AD35" s="45" t="s">
        <v>22</v>
      </c>
      <c r="AE35" s="45" t="s">
        <v>22</v>
      </c>
      <c r="AF35" s="58"/>
    </row>
    <row r="36" spans="1:32" x14ac:dyDescent="0.2">
      <c r="A36" s="41">
        <v>29</v>
      </c>
      <c r="B36" s="42" t="s">
        <v>90</v>
      </c>
      <c r="C36" s="43">
        <v>697</v>
      </c>
      <c r="D36" s="43">
        <v>725</v>
      </c>
      <c r="E36" s="43">
        <v>740</v>
      </c>
      <c r="F36" s="43">
        <v>766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f t="shared" si="7"/>
        <v>697</v>
      </c>
      <c r="P36" s="43">
        <f t="shared" si="8"/>
        <v>725</v>
      </c>
      <c r="Q36" s="43">
        <f t="shared" si="9"/>
        <v>740</v>
      </c>
      <c r="R36" s="43">
        <f t="shared" si="10"/>
        <v>766</v>
      </c>
      <c r="S36" s="121" t="str">
        <f t="shared" si="1"/>
        <v>ok</v>
      </c>
      <c r="T36" s="45">
        <f t="shared" si="2"/>
        <v>4.0172166427546625E-2</v>
      </c>
      <c r="U36" s="45">
        <f t="shared" si="3"/>
        <v>2.0689655172413793E-2</v>
      </c>
      <c r="V36" s="45">
        <f t="shared" si="4"/>
        <v>3.5135135135135137E-2</v>
      </c>
      <c r="W36" s="45">
        <f t="shared" si="11"/>
        <v>3.199898557836519E-2</v>
      </c>
      <c r="X36" s="45" t="s">
        <v>22</v>
      </c>
      <c r="Y36" s="45" t="s">
        <v>22</v>
      </c>
      <c r="Z36" s="45" t="s">
        <v>22</v>
      </c>
      <c r="AA36" s="45" t="s">
        <v>22</v>
      </c>
      <c r="AB36" s="45" t="s">
        <v>22</v>
      </c>
      <c r="AC36" s="45" t="s">
        <v>22</v>
      </c>
      <c r="AD36" s="45" t="s">
        <v>22</v>
      </c>
      <c r="AE36" s="45" t="s">
        <v>22</v>
      </c>
      <c r="AF36" s="58"/>
    </row>
    <row r="37" spans="1:32" x14ac:dyDescent="0.2">
      <c r="A37" s="41">
        <v>30</v>
      </c>
      <c r="B37" s="42" t="s">
        <v>34</v>
      </c>
      <c r="C37" s="43">
        <v>3384</v>
      </c>
      <c r="D37" s="43">
        <v>3515</v>
      </c>
      <c r="E37" s="43">
        <v>3618</v>
      </c>
      <c r="F37" s="43">
        <v>3757</v>
      </c>
      <c r="G37" s="43">
        <v>0</v>
      </c>
      <c r="H37" s="43">
        <v>1</v>
      </c>
      <c r="I37" s="43">
        <v>1</v>
      </c>
      <c r="J37" s="43">
        <v>1</v>
      </c>
      <c r="K37" s="43">
        <v>0</v>
      </c>
      <c r="L37" s="43">
        <v>0</v>
      </c>
      <c r="M37" s="43">
        <v>0</v>
      </c>
      <c r="N37" s="43">
        <v>0</v>
      </c>
      <c r="O37" s="43">
        <f t="shared" si="7"/>
        <v>3384</v>
      </c>
      <c r="P37" s="43">
        <f t="shared" si="8"/>
        <v>3515</v>
      </c>
      <c r="Q37" s="43">
        <f t="shared" si="9"/>
        <v>3618</v>
      </c>
      <c r="R37" s="43">
        <f t="shared" si="10"/>
        <v>3757</v>
      </c>
      <c r="S37" s="121" t="str">
        <f t="shared" si="1"/>
        <v>ok</v>
      </c>
      <c r="T37" s="45">
        <f t="shared" si="2"/>
        <v>3.8711583924349882E-2</v>
      </c>
      <c r="U37" s="45">
        <f t="shared" si="3"/>
        <v>2.9302987197724041E-2</v>
      </c>
      <c r="V37" s="45">
        <f t="shared" si="4"/>
        <v>3.8419016030956328E-2</v>
      </c>
      <c r="W37" s="45">
        <f t="shared" si="11"/>
        <v>3.5477862384343417E-2</v>
      </c>
      <c r="X37" s="45" t="s">
        <v>22</v>
      </c>
      <c r="Y37" s="45" t="s">
        <v>22</v>
      </c>
      <c r="Z37" s="45" t="s">
        <v>22</v>
      </c>
      <c r="AA37" s="45" t="s">
        <v>22</v>
      </c>
      <c r="AB37" s="45" t="s">
        <v>22</v>
      </c>
      <c r="AC37" s="45" t="s">
        <v>22</v>
      </c>
      <c r="AD37" s="45" t="s">
        <v>22</v>
      </c>
      <c r="AE37" s="45" t="s">
        <v>22</v>
      </c>
      <c r="AF37" s="58"/>
    </row>
    <row r="38" spans="1:32" ht="24" x14ac:dyDescent="0.2">
      <c r="A38" s="41">
        <v>31</v>
      </c>
      <c r="B38" s="42" t="s">
        <v>91</v>
      </c>
      <c r="C38" s="43">
        <v>9531</v>
      </c>
      <c r="D38" s="43">
        <v>9766</v>
      </c>
      <c r="E38" s="43">
        <v>9934</v>
      </c>
      <c r="F38" s="43">
        <v>10119</v>
      </c>
      <c r="G38" s="43">
        <v>5237</v>
      </c>
      <c r="H38" s="43">
        <v>5598</v>
      </c>
      <c r="I38" s="43">
        <v>5863</v>
      </c>
      <c r="J38" s="43">
        <v>5941</v>
      </c>
      <c r="K38" s="43">
        <v>113</v>
      </c>
      <c r="L38" s="43">
        <v>156</v>
      </c>
      <c r="M38" s="43">
        <v>167</v>
      </c>
      <c r="N38" s="43">
        <v>173</v>
      </c>
      <c r="O38" s="43">
        <f t="shared" si="7"/>
        <v>9644</v>
      </c>
      <c r="P38" s="43">
        <f t="shared" si="8"/>
        <v>9922</v>
      </c>
      <c r="Q38" s="43">
        <f t="shared" si="9"/>
        <v>10101</v>
      </c>
      <c r="R38" s="43">
        <f t="shared" si="10"/>
        <v>10292</v>
      </c>
      <c r="S38" s="121" t="str">
        <f t="shared" si="1"/>
        <v>ok</v>
      </c>
      <c r="T38" s="45">
        <f t="shared" si="2"/>
        <v>2.4656384429755533E-2</v>
      </c>
      <c r="U38" s="45">
        <f t="shared" si="3"/>
        <v>1.7202539422486177E-2</v>
      </c>
      <c r="V38" s="45">
        <f t="shared" si="4"/>
        <v>1.8622911214012484E-2</v>
      </c>
      <c r="W38" s="45">
        <f t="shared" si="11"/>
        <v>2.0160611688751398E-2</v>
      </c>
      <c r="X38" s="45">
        <f>(H38-G38)/G38</f>
        <v>6.8932594997135763E-2</v>
      </c>
      <c r="Y38" s="45">
        <f>(I38-H38)/H38</f>
        <v>4.7338335119685604E-2</v>
      </c>
      <c r="Z38" s="45">
        <f>(J38-I38)/I38</f>
        <v>1.3303769401330377E-2</v>
      </c>
      <c r="AA38" s="45">
        <f t="shared" si="12"/>
        <v>4.3191566506050577E-2</v>
      </c>
      <c r="AB38" s="55">
        <f>(L38-K38)/K38</f>
        <v>0.38053097345132741</v>
      </c>
      <c r="AC38" s="45">
        <f>(M38-L38)/L38</f>
        <v>7.0512820512820512E-2</v>
      </c>
      <c r="AD38" s="45">
        <f>(N38-M38)/M38</f>
        <v>3.5928143712574849E-2</v>
      </c>
      <c r="AE38" s="131">
        <f>AVERAGE(AC38:AD38)</f>
        <v>5.3220482112697684E-2</v>
      </c>
      <c r="AF38" s="58" t="s">
        <v>300</v>
      </c>
    </row>
    <row r="39" spans="1:32" x14ac:dyDescent="0.2">
      <c r="A39" s="41">
        <v>32</v>
      </c>
      <c r="B39" s="42" t="s">
        <v>92</v>
      </c>
      <c r="C39" s="43">
        <v>3017</v>
      </c>
      <c r="D39" s="43">
        <v>3098</v>
      </c>
      <c r="E39" s="43">
        <v>3121</v>
      </c>
      <c r="F39" s="43">
        <v>3153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f t="shared" si="7"/>
        <v>3017</v>
      </c>
      <c r="P39" s="43">
        <f t="shared" si="8"/>
        <v>3098</v>
      </c>
      <c r="Q39" s="43">
        <f t="shared" si="9"/>
        <v>3121</v>
      </c>
      <c r="R39" s="43">
        <f t="shared" si="10"/>
        <v>3153</v>
      </c>
      <c r="S39" s="121" t="str">
        <f t="shared" si="1"/>
        <v>ok</v>
      </c>
      <c r="T39" s="45">
        <f t="shared" si="2"/>
        <v>2.6847862114683461E-2</v>
      </c>
      <c r="U39" s="45">
        <f t="shared" si="3"/>
        <v>7.424144609425436E-3</v>
      </c>
      <c r="V39" s="45">
        <f t="shared" si="4"/>
        <v>1.0253123998718359E-2</v>
      </c>
      <c r="W39" s="45">
        <f t="shared" si="11"/>
        <v>1.484171024094242E-2</v>
      </c>
      <c r="X39" s="45" t="s">
        <v>22</v>
      </c>
      <c r="Y39" s="45" t="s">
        <v>22</v>
      </c>
      <c r="Z39" s="45" t="s">
        <v>22</v>
      </c>
      <c r="AA39" s="45" t="s">
        <v>22</v>
      </c>
      <c r="AB39" s="45" t="s">
        <v>22</v>
      </c>
      <c r="AC39" s="45" t="s">
        <v>22</v>
      </c>
      <c r="AD39" s="45" t="s">
        <v>22</v>
      </c>
      <c r="AE39" s="45" t="s">
        <v>22</v>
      </c>
      <c r="AF39" s="58"/>
    </row>
    <row r="40" spans="1:32" ht="24" x14ac:dyDescent="0.2">
      <c r="A40" s="41">
        <v>33</v>
      </c>
      <c r="B40" s="42" t="s">
        <v>93</v>
      </c>
      <c r="C40" s="43">
        <v>7991</v>
      </c>
      <c r="D40" s="43">
        <v>8046</v>
      </c>
      <c r="E40" s="43">
        <v>8174</v>
      </c>
      <c r="F40" s="43">
        <v>8340</v>
      </c>
      <c r="G40" s="43">
        <v>8593</v>
      </c>
      <c r="H40" s="43">
        <v>8714</v>
      </c>
      <c r="I40" s="43">
        <v>8846</v>
      </c>
      <c r="J40" s="43">
        <v>8965</v>
      </c>
      <c r="K40" s="43">
        <v>775</v>
      </c>
      <c r="L40" s="43">
        <v>1077</v>
      </c>
      <c r="M40" s="43">
        <v>1035</v>
      </c>
      <c r="N40" s="43">
        <v>1010</v>
      </c>
      <c r="O40" s="43">
        <f t="shared" si="7"/>
        <v>8766</v>
      </c>
      <c r="P40" s="43">
        <f t="shared" si="8"/>
        <v>9123</v>
      </c>
      <c r="Q40" s="43">
        <f t="shared" si="9"/>
        <v>9209</v>
      </c>
      <c r="R40" s="43">
        <f t="shared" si="10"/>
        <v>9350</v>
      </c>
      <c r="S40" s="121" t="str">
        <f t="shared" si="1"/>
        <v>esgoto maior</v>
      </c>
      <c r="T40" s="45">
        <f t="shared" si="2"/>
        <v>6.8827430859717178E-3</v>
      </c>
      <c r="U40" s="45">
        <f t="shared" si="3"/>
        <v>1.5908525975640068E-2</v>
      </c>
      <c r="V40" s="45">
        <f t="shared" si="4"/>
        <v>2.0308294592610718E-2</v>
      </c>
      <c r="W40" s="45">
        <f t="shared" si="11"/>
        <v>1.4366521218074168E-2</v>
      </c>
      <c r="X40" s="45">
        <f>(H40-G40)/G40</f>
        <v>1.4081228907250087E-2</v>
      </c>
      <c r="Y40" s="45">
        <f>(I40-H40)/H40</f>
        <v>1.514803764057838E-2</v>
      </c>
      <c r="Z40" s="45">
        <f>(J40-I40)/I40</f>
        <v>1.3452407867962922E-2</v>
      </c>
      <c r="AA40" s="45">
        <f t="shared" si="12"/>
        <v>1.4227224805263797E-2</v>
      </c>
      <c r="AB40" s="55">
        <f>(L40-K40)/K40</f>
        <v>0.38967741935483868</v>
      </c>
      <c r="AC40" s="45">
        <f>(M40-L40)/L40</f>
        <v>-3.8997214484679667E-2</v>
      </c>
      <c r="AD40" s="45">
        <f>(N40-M40)/M40</f>
        <v>-2.4154589371980676E-2</v>
      </c>
      <c r="AE40" s="131">
        <f>AVERAGE(AC40:AD40)</f>
        <v>-3.1575901928330173E-2</v>
      </c>
      <c r="AF40" s="58" t="s">
        <v>300</v>
      </c>
    </row>
    <row r="41" spans="1:32" x14ac:dyDescent="0.2">
      <c r="A41" s="41">
        <v>34</v>
      </c>
      <c r="B41" s="42" t="s">
        <v>94</v>
      </c>
      <c r="C41" s="43">
        <v>3685</v>
      </c>
      <c r="D41" s="43">
        <v>3785</v>
      </c>
      <c r="E41" s="43">
        <v>3935</v>
      </c>
      <c r="F41" s="43">
        <v>4063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f t="shared" si="7"/>
        <v>3685</v>
      </c>
      <c r="P41" s="43">
        <f t="shared" si="8"/>
        <v>3785</v>
      </c>
      <c r="Q41" s="43">
        <f t="shared" si="9"/>
        <v>3935</v>
      </c>
      <c r="R41" s="43">
        <f t="shared" si="10"/>
        <v>4063</v>
      </c>
      <c r="S41" s="121" t="str">
        <f t="shared" si="1"/>
        <v>ok</v>
      </c>
      <c r="T41" s="45">
        <f t="shared" si="2"/>
        <v>2.7137042062415198E-2</v>
      </c>
      <c r="U41" s="45">
        <f t="shared" si="3"/>
        <v>3.9630118890356669E-2</v>
      </c>
      <c r="V41" s="45">
        <f t="shared" si="4"/>
        <v>3.2528589580686149E-2</v>
      </c>
      <c r="W41" s="45">
        <f t="shared" si="11"/>
        <v>3.309858351115267E-2</v>
      </c>
      <c r="X41" s="45" t="s">
        <v>22</v>
      </c>
      <c r="Y41" s="45" t="s">
        <v>22</v>
      </c>
      <c r="Z41" s="45" t="s">
        <v>22</v>
      </c>
      <c r="AA41" s="45" t="s">
        <v>22</v>
      </c>
      <c r="AB41" s="45" t="s">
        <v>22</v>
      </c>
      <c r="AC41" s="45" t="s">
        <v>22</v>
      </c>
      <c r="AD41" s="45" t="s">
        <v>22</v>
      </c>
      <c r="AE41" s="45" t="s">
        <v>22</v>
      </c>
      <c r="AF41" s="58"/>
    </row>
    <row r="42" spans="1:32" x14ac:dyDescent="0.2">
      <c r="A42" s="41">
        <v>35</v>
      </c>
      <c r="B42" s="42" t="s">
        <v>95</v>
      </c>
      <c r="C42" s="43">
        <v>663</v>
      </c>
      <c r="D42" s="43">
        <v>693</v>
      </c>
      <c r="E42" s="43">
        <v>725</v>
      </c>
      <c r="F42" s="43">
        <v>775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f t="shared" si="7"/>
        <v>663</v>
      </c>
      <c r="P42" s="43">
        <f t="shared" si="8"/>
        <v>693</v>
      </c>
      <c r="Q42" s="43">
        <f t="shared" si="9"/>
        <v>725</v>
      </c>
      <c r="R42" s="43">
        <f t="shared" si="10"/>
        <v>775</v>
      </c>
      <c r="S42" s="121" t="str">
        <f t="shared" si="1"/>
        <v>ok</v>
      </c>
      <c r="T42" s="45">
        <f t="shared" si="2"/>
        <v>4.5248868778280542E-2</v>
      </c>
      <c r="U42" s="45">
        <f t="shared" si="3"/>
        <v>4.6176046176046176E-2</v>
      </c>
      <c r="V42" s="45">
        <f t="shared" si="4"/>
        <v>6.8965517241379309E-2</v>
      </c>
      <c r="W42" s="45">
        <f t="shared" si="11"/>
        <v>5.346347739856868E-2</v>
      </c>
      <c r="X42" s="45" t="s">
        <v>22</v>
      </c>
      <c r="Y42" s="45" t="s">
        <v>22</v>
      </c>
      <c r="Z42" s="45" t="s">
        <v>22</v>
      </c>
      <c r="AA42" s="45" t="s">
        <v>22</v>
      </c>
      <c r="AB42" s="45" t="s">
        <v>22</v>
      </c>
      <c r="AC42" s="45" t="s">
        <v>22</v>
      </c>
      <c r="AD42" s="45" t="s">
        <v>22</v>
      </c>
      <c r="AE42" s="45" t="s">
        <v>22</v>
      </c>
      <c r="AF42" s="58"/>
    </row>
    <row r="43" spans="1:32" x14ac:dyDescent="0.2">
      <c r="A43" s="41">
        <v>36</v>
      </c>
      <c r="B43" s="42" t="s">
        <v>96</v>
      </c>
      <c r="C43" s="43">
        <v>1699</v>
      </c>
      <c r="D43" s="43">
        <v>1735</v>
      </c>
      <c r="E43" s="43">
        <v>1782</v>
      </c>
      <c r="F43" s="43">
        <v>1832</v>
      </c>
      <c r="G43" s="43">
        <v>0</v>
      </c>
      <c r="H43" s="43">
        <v>0</v>
      </c>
      <c r="I43" s="43">
        <v>0</v>
      </c>
      <c r="J43" s="43">
        <v>1</v>
      </c>
      <c r="K43" s="43">
        <v>0</v>
      </c>
      <c r="L43" s="43">
        <v>0</v>
      </c>
      <c r="M43" s="43">
        <v>0</v>
      </c>
      <c r="N43" s="43">
        <v>0</v>
      </c>
      <c r="O43" s="43">
        <f t="shared" si="7"/>
        <v>1699</v>
      </c>
      <c r="P43" s="43">
        <f t="shared" si="8"/>
        <v>1735</v>
      </c>
      <c r="Q43" s="43">
        <f t="shared" si="9"/>
        <v>1782</v>
      </c>
      <c r="R43" s="43">
        <f t="shared" si="10"/>
        <v>1832</v>
      </c>
      <c r="S43" s="121" t="str">
        <f t="shared" si="1"/>
        <v>ok</v>
      </c>
      <c r="T43" s="45">
        <f t="shared" si="2"/>
        <v>2.1188934667451441E-2</v>
      </c>
      <c r="U43" s="45">
        <f t="shared" si="3"/>
        <v>2.7089337175792507E-2</v>
      </c>
      <c r="V43" s="45">
        <f t="shared" si="4"/>
        <v>2.8058361391694726E-2</v>
      </c>
      <c r="W43" s="45">
        <f t="shared" si="11"/>
        <v>2.5445544411646221E-2</v>
      </c>
      <c r="X43" s="45" t="s">
        <v>22</v>
      </c>
      <c r="Y43" s="45" t="s">
        <v>22</v>
      </c>
      <c r="Z43" s="45" t="s">
        <v>22</v>
      </c>
      <c r="AA43" s="45" t="s">
        <v>22</v>
      </c>
      <c r="AB43" s="45" t="s">
        <v>22</v>
      </c>
      <c r="AC43" s="45" t="s">
        <v>22</v>
      </c>
      <c r="AD43" s="45" t="s">
        <v>22</v>
      </c>
      <c r="AE43" s="45" t="s">
        <v>22</v>
      </c>
      <c r="AF43" s="58"/>
    </row>
    <row r="44" spans="1:32" ht="24" x14ac:dyDescent="0.2">
      <c r="A44" s="41">
        <v>37</v>
      </c>
      <c r="B44" s="42" t="s">
        <v>97</v>
      </c>
      <c r="C44" s="43">
        <v>2224</v>
      </c>
      <c r="D44" s="43">
        <v>2243</v>
      </c>
      <c r="E44" s="43">
        <v>2254</v>
      </c>
      <c r="F44" s="43">
        <v>2278</v>
      </c>
      <c r="G44" s="43">
        <v>1831</v>
      </c>
      <c r="H44" s="43">
        <v>1870</v>
      </c>
      <c r="I44" s="43">
        <v>1880</v>
      </c>
      <c r="J44" s="43">
        <v>1899</v>
      </c>
      <c r="K44" s="43">
        <v>49</v>
      </c>
      <c r="L44" s="43">
        <v>87</v>
      </c>
      <c r="M44" s="43">
        <v>86</v>
      </c>
      <c r="N44" s="43">
        <v>85</v>
      </c>
      <c r="O44" s="43">
        <f t="shared" si="7"/>
        <v>2273</v>
      </c>
      <c r="P44" s="43">
        <f t="shared" si="8"/>
        <v>2330</v>
      </c>
      <c r="Q44" s="43">
        <f t="shared" si="9"/>
        <v>2340</v>
      </c>
      <c r="R44" s="43">
        <f t="shared" si="10"/>
        <v>2363</v>
      </c>
      <c r="S44" s="121" t="str">
        <f t="shared" si="1"/>
        <v>ok</v>
      </c>
      <c r="T44" s="45">
        <f t="shared" si="2"/>
        <v>8.5431654676258999E-3</v>
      </c>
      <c r="U44" s="45">
        <f t="shared" si="3"/>
        <v>4.90414623272403E-3</v>
      </c>
      <c r="V44" s="45">
        <f t="shared" si="4"/>
        <v>1.064773735581189E-2</v>
      </c>
      <c r="W44" s="45">
        <f t="shared" si="11"/>
        <v>8.0316830187206062E-3</v>
      </c>
      <c r="X44" s="45">
        <f t="shared" ref="X44:Z45" si="15">(H44-G44)/G44</f>
        <v>2.12998361551065E-2</v>
      </c>
      <c r="Y44" s="45">
        <f t="shared" si="15"/>
        <v>5.3475935828877002E-3</v>
      </c>
      <c r="Z44" s="45">
        <f t="shared" si="15"/>
        <v>1.0106382978723405E-2</v>
      </c>
      <c r="AA44" s="45">
        <f t="shared" si="12"/>
        <v>1.2251270905572535E-2</v>
      </c>
      <c r="AB44" s="55">
        <f t="shared" ref="AB44:AD45" si="16">(L44-K44)/K44</f>
        <v>0.77551020408163263</v>
      </c>
      <c r="AC44" s="45">
        <f t="shared" si="16"/>
        <v>-1.1494252873563218E-2</v>
      </c>
      <c r="AD44" s="45">
        <f t="shared" si="16"/>
        <v>-1.1627906976744186E-2</v>
      </c>
      <c r="AE44" s="131">
        <f>AVERAGE(AC44:AD44)</f>
        <v>-1.1561079925153702E-2</v>
      </c>
      <c r="AF44" s="58" t="s">
        <v>300</v>
      </c>
    </row>
    <row r="45" spans="1:32" ht="24" x14ac:dyDescent="0.2">
      <c r="A45" s="41">
        <v>38</v>
      </c>
      <c r="B45" s="42" t="s">
        <v>98</v>
      </c>
      <c r="C45" s="43">
        <v>4728</v>
      </c>
      <c r="D45" s="43">
        <v>4814</v>
      </c>
      <c r="E45" s="43">
        <v>4887</v>
      </c>
      <c r="F45" s="43">
        <v>5003</v>
      </c>
      <c r="G45" s="43">
        <v>663</v>
      </c>
      <c r="H45" s="43">
        <v>677</v>
      </c>
      <c r="I45" s="43">
        <v>673</v>
      </c>
      <c r="J45" s="43">
        <v>670</v>
      </c>
      <c r="K45" s="43">
        <v>11</v>
      </c>
      <c r="L45" s="43">
        <v>15</v>
      </c>
      <c r="M45" s="43">
        <v>16</v>
      </c>
      <c r="N45" s="43">
        <v>16</v>
      </c>
      <c r="O45" s="43">
        <f t="shared" si="7"/>
        <v>4739</v>
      </c>
      <c r="P45" s="43">
        <f t="shared" si="8"/>
        <v>4829</v>
      </c>
      <c r="Q45" s="43">
        <f t="shared" si="9"/>
        <v>4903</v>
      </c>
      <c r="R45" s="43">
        <f t="shared" si="10"/>
        <v>5019</v>
      </c>
      <c r="S45" s="121" t="str">
        <f t="shared" si="1"/>
        <v>ok</v>
      </c>
      <c r="T45" s="45">
        <f t="shared" si="2"/>
        <v>1.8189509306260575E-2</v>
      </c>
      <c r="U45" s="45">
        <f t="shared" si="3"/>
        <v>1.5164104694640631E-2</v>
      </c>
      <c r="V45" s="45">
        <f t="shared" si="4"/>
        <v>2.3736443625946388E-2</v>
      </c>
      <c r="W45" s="45">
        <f t="shared" si="11"/>
        <v>1.9030019208949197E-2</v>
      </c>
      <c r="X45" s="45">
        <f t="shared" si="15"/>
        <v>2.1116138763197588E-2</v>
      </c>
      <c r="Y45" s="45">
        <f t="shared" si="15"/>
        <v>-5.9084194977843431E-3</v>
      </c>
      <c r="Z45" s="45">
        <f t="shared" si="15"/>
        <v>-4.4576523031203564E-3</v>
      </c>
      <c r="AA45" s="45">
        <f t="shared" si="12"/>
        <v>3.5833556540976297E-3</v>
      </c>
      <c r="AB45" s="55">
        <f t="shared" si="16"/>
        <v>0.36363636363636365</v>
      </c>
      <c r="AC45" s="45">
        <f t="shared" si="16"/>
        <v>6.6666666666666666E-2</v>
      </c>
      <c r="AD45" s="45">
        <f t="shared" si="16"/>
        <v>0</v>
      </c>
      <c r="AE45" s="131">
        <f>AVERAGE(AC45:AD45)</f>
        <v>3.3333333333333333E-2</v>
      </c>
      <c r="AF45" s="58" t="s">
        <v>300</v>
      </c>
    </row>
    <row r="46" spans="1:32" x14ac:dyDescent="0.2">
      <c r="A46" s="41">
        <v>39</v>
      </c>
      <c r="B46" s="42" t="s">
        <v>99</v>
      </c>
      <c r="C46" s="43">
        <v>1325</v>
      </c>
      <c r="D46" s="43">
        <v>1346</v>
      </c>
      <c r="E46" s="43">
        <v>1367</v>
      </c>
      <c r="F46" s="43">
        <v>1394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f t="shared" si="7"/>
        <v>1325</v>
      </c>
      <c r="P46" s="43">
        <f t="shared" si="8"/>
        <v>1346</v>
      </c>
      <c r="Q46" s="43">
        <f t="shared" si="9"/>
        <v>1367</v>
      </c>
      <c r="R46" s="43">
        <f t="shared" si="10"/>
        <v>1394</v>
      </c>
      <c r="S46" s="121" t="str">
        <f t="shared" si="1"/>
        <v>ok</v>
      </c>
      <c r="T46" s="45">
        <f t="shared" si="2"/>
        <v>1.5849056603773583E-2</v>
      </c>
      <c r="U46" s="45">
        <f t="shared" si="3"/>
        <v>1.5601783060921248E-2</v>
      </c>
      <c r="V46" s="45">
        <f t="shared" si="4"/>
        <v>1.9751280175566936E-2</v>
      </c>
      <c r="W46" s="45">
        <f t="shared" si="11"/>
        <v>1.7067373280087256E-2</v>
      </c>
      <c r="X46" s="45" t="s">
        <v>22</v>
      </c>
      <c r="Y46" s="45" t="s">
        <v>22</v>
      </c>
      <c r="Z46" s="45" t="s">
        <v>22</v>
      </c>
      <c r="AA46" s="45" t="s">
        <v>22</v>
      </c>
      <c r="AB46" s="45" t="s">
        <v>22</v>
      </c>
      <c r="AC46" s="45" t="s">
        <v>22</v>
      </c>
      <c r="AD46" s="45" t="s">
        <v>22</v>
      </c>
      <c r="AE46" s="45" t="s">
        <v>22</v>
      </c>
      <c r="AF46" s="58"/>
    </row>
    <row r="47" spans="1:32" x14ac:dyDescent="0.2">
      <c r="A47" s="41">
        <v>40</v>
      </c>
      <c r="B47" s="42" t="s">
        <v>100</v>
      </c>
      <c r="C47" s="43">
        <v>937</v>
      </c>
      <c r="D47" s="43">
        <v>943</v>
      </c>
      <c r="E47" s="43">
        <v>953</v>
      </c>
      <c r="F47" s="43">
        <v>977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f t="shared" si="7"/>
        <v>937</v>
      </c>
      <c r="P47" s="43">
        <f t="shared" si="8"/>
        <v>943</v>
      </c>
      <c r="Q47" s="43">
        <f t="shared" si="9"/>
        <v>953</v>
      </c>
      <c r="R47" s="43">
        <f t="shared" si="10"/>
        <v>977</v>
      </c>
      <c r="S47" s="121" t="str">
        <f t="shared" si="1"/>
        <v>ok</v>
      </c>
      <c r="T47" s="45">
        <f t="shared" si="2"/>
        <v>6.4034151547491995E-3</v>
      </c>
      <c r="U47" s="45">
        <f t="shared" si="3"/>
        <v>1.0604453870625663E-2</v>
      </c>
      <c r="V47" s="45">
        <f t="shared" si="4"/>
        <v>2.5183630640083946E-2</v>
      </c>
      <c r="W47" s="45">
        <f t="shared" si="11"/>
        <v>1.4063833221819602E-2</v>
      </c>
      <c r="X47" s="45" t="s">
        <v>22</v>
      </c>
      <c r="Y47" s="45" t="s">
        <v>22</v>
      </c>
      <c r="Z47" s="45" t="s">
        <v>22</v>
      </c>
      <c r="AA47" s="45" t="s">
        <v>22</v>
      </c>
      <c r="AB47" s="45" t="s">
        <v>22</v>
      </c>
      <c r="AC47" s="45" t="s">
        <v>22</v>
      </c>
      <c r="AD47" s="45" t="s">
        <v>22</v>
      </c>
      <c r="AE47" s="45" t="s">
        <v>22</v>
      </c>
      <c r="AF47" s="58"/>
    </row>
    <row r="48" spans="1:32" x14ac:dyDescent="0.2">
      <c r="A48" s="41">
        <v>41</v>
      </c>
      <c r="B48" s="42" t="s">
        <v>101</v>
      </c>
      <c r="C48" s="43">
        <v>2612</v>
      </c>
      <c r="D48" s="43">
        <v>2635</v>
      </c>
      <c r="E48" s="43">
        <v>2687</v>
      </c>
      <c r="F48" s="43">
        <v>2740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f t="shared" si="7"/>
        <v>2612</v>
      </c>
      <c r="P48" s="43">
        <f t="shared" si="8"/>
        <v>2635</v>
      </c>
      <c r="Q48" s="43">
        <f t="shared" si="9"/>
        <v>2687</v>
      </c>
      <c r="R48" s="43">
        <f t="shared" si="10"/>
        <v>2740</v>
      </c>
      <c r="S48" s="121" t="str">
        <f t="shared" si="1"/>
        <v>ok</v>
      </c>
      <c r="T48" s="45">
        <f t="shared" si="2"/>
        <v>8.8055130168453299E-3</v>
      </c>
      <c r="U48" s="45">
        <f t="shared" si="3"/>
        <v>1.9734345351043642E-2</v>
      </c>
      <c r="V48" s="45">
        <f t="shared" si="4"/>
        <v>1.9724599925567549E-2</v>
      </c>
      <c r="W48" s="45">
        <f t="shared" si="11"/>
        <v>1.6088152764485508E-2</v>
      </c>
      <c r="X48" s="45" t="s">
        <v>22</v>
      </c>
      <c r="Y48" s="45" t="s">
        <v>22</v>
      </c>
      <c r="Z48" s="45" t="s">
        <v>22</v>
      </c>
      <c r="AA48" s="45" t="s">
        <v>22</v>
      </c>
      <c r="AB48" s="45" t="s">
        <v>22</v>
      </c>
      <c r="AC48" s="45" t="s">
        <v>22</v>
      </c>
      <c r="AD48" s="45" t="s">
        <v>22</v>
      </c>
      <c r="AE48" s="45" t="s">
        <v>22</v>
      </c>
      <c r="AF48" s="58"/>
    </row>
    <row r="49" spans="1:32" x14ac:dyDescent="0.2">
      <c r="A49" s="41">
        <v>42</v>
      </c>
      <c r="B49" s="42" t="s">
        <v>35</v>
      </c>
      <c r="C49" s="43">
        <v>3866</v>
      </c>
      <c r="D49" s="43">
        <v>4032</v>
      </c>
      <c r="E49" s="43">
        <v>4180</v>
      </c>
      <c r="F49" s="43">
        <v>4276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f t="shared" si="7"/>
        <v>3866</v>
      </c>
      <c r="P49" s="43">
        <f t="shared" si="8"/>
        <v>4032</v>
      </c>
      <c r="Q49" s="43">
        <f t="shared" si="9"/>
        <v>4180</v>
      </c>
      <c r="R49" s="43">
        <f t="shared" si="10"/>
        <v>4276</v>
      </c>
      <c r="S49" s="121" t="str">
        <f t="shared" si="1"/>
        <v>ok</v>
      </c>
      <c r="T49" s="45">
        <f t="shared" si="2"/>
        <v>4.2938437661665801E-2</v>
      </c>
      <c r="U49" s="45">
        <f t="shared" si="3"/>
        <v>3.6706349206349208E-2</v>
      </c>
      <c r="V49" s="45">
        <f t="shared" si="4"/>
        <v>2.2966507177033493E-2</v>
      </c>
      <c r="W49" s="45">
        <f t="shared" si="11"/>
        <v>3.420376468168284E-2</v>
      </c>
      <c r="X49" s="45" t="s">
        <v>22</v>
      </c>
      <c r="Y49" s="45" t="s">
        <v>22</v>
      </c>
      <c r="Z49" s="45" t="s">
        <v>22</v>
      </c>
      <c r="AA49" s="45" t="s">
        <v>22</v>
      </c>
      <c r="AB49" s="45" t="s">
        <v>22</v>
      </c>
      <c r="AC49" s="45" t="s">
        <v>22</v>
      </c>
      <c r="AD49" s="45" t="s">
        <v>22</v>
      </c>
      <c r="AE49" s="45" t="s">
        <v>22</v>
      </c>
      <c r="AF49" s="58"/>
    </row>
    <row r="50" spans="1:32" ht="24" x14ac:dyDescent="0.2">
      <c r="A50" s="41">
        <v>43</v>
      </c>
      <c r="B50" s="42" t="s">
        <v>102</v>
      </c>
      <c r="C50" s="43">
        <v>2520</v>
      </c>
      <c r="D50" s="43">
        <v>2553</v>
      </c>
      <c r="E50" s="43">
        <v>2583</v>
      </c>
      <c r="F50" s="43">
        <v>2617</v>
      </c>
      <c r="G50" s="43">
        <v>1717</v>
      </c>
      <c r="H50" s="43">
        <v>1746</v>
      </c>
      <c r="I50" s="43">
        <v>1791</v>
      </c>
      <c r="J50" s="43">
        <v>1805</v>
      </c>
      <c r="K50" s="43">
        <v>92</v>
      </c>
      <c r="L50" s="43">
        <v>133</v>
      </c>
      <c r="M50" s="43">
        <v>147</v>
      </c>
      <c r="N50" s="43">
        <v>143</v>
      </c>
      <c r="O50" s="43">
        <f t="shared" si="7"/>
        <v>2612</v>
      </c>
      <c r="P50" s="43">
        <f t="shared" si="8"/>
        <v>2686</v>
      </c>
      <c r="Q50" s="43">
        <f t="shared" si="9"/>
        <v>2730</v>
      </c>
      <c r="R50" s="43">
        <f t="shared" si="10"/>
        <v>2760</v>
      </c>
      <c r="S50" s="121" t="str">
        <f t="shared" si="1"/>
        <v>ok</v>
      </c>
      <c r="T50" s="45">
        <f t="shared" si="2"/>
        <v>1.3095238095238096E-2</v>
      </c>
      <c r="U50" s="45">
        <f t="shared" si="3"/>
        <v>1.1750881316098707E-2</v>
      </c>
      <c r="V50" s="45">
        <f t="shared" si="4"/>
        <v>1.316298877274487E-2</v>
      </c>
      <c r="W50" s="45">
        <f t="shared" si="11"/>
        <v>1.2669702728027225E-2</v>
      </c>
      <c r="X50" s="45">
        <f t="shared" ref="X50:Z52" si="17">(H50-G50)/G50</f>
        <v>1.6889924286546301E-2</v>
      </c>
      <c r="Y50" s="45">
        <f t="shared" si="17"/>
        <v>2.5773195876288658E-2</v>
      </c>
      <c r="Z50" s="45">
        <f t="shared" si="17"/>
        <v>7.8168620882188723E-3</v>
      </c>
      <c r="AA50" s="45">
        <f t="shared" si="12"/>
        <v>1.6826660750351278E-2</v>
      </c>
      <c r="AB50" s="55">
        <f t="shared" ref="AB50:AD52" si="18">(L50-K50)/K50</f>
        <v>0.44565217391304346</v>
      </c>
      <c r="AC50" s="45">
        <f t="shared" si="18"/>
        <v>0.10526315789473684</v>
      </c>
      <c r="AD50" s="45">
        <f t="shared" si="18"/>
        <v>-2.7210884353741496E-2</v>
      </c>
      <c r="AE50" s="131">
        <f>AVERAGE(AC50:AD50)</f>
        <v>3.9026136770497669E-2</v>
      </c>
      <c r="AF50" s="58" t="s">
        <v>300</v>
      </c>
    </row>
    <row r="51" spans="1:32" ht="24" x14ac:dyDescent="0.2">
      <c r="A51" s="41">
        <v>44</v>
      </c>
      <c r="B51" s="42" t="s">
        <v>103</v>
      </c>
      <c r="C51" s="43">
        <v>4996</v>
      </c>
      <c r="D51" s="43">
        <v>5157</v>
      </c>
      <c r="E51" s="43">
        <v>5211</v>
      </c>
      <c r="F51" s="43">
        <v>5250</v>
      </c>
      <c r="G51" s="43">
        <v>4811</v>
      </c>
      <c r="H51" s="43">
        <v>5012</v>
      </c>
      <c r="I51" s="43">
        <v>5077</v>
      </c>
      <c r="J51" s="43">
        <v>5137</v>
      </c>
      <c r="K51" s="43">
        <v>117</v>
      </c>
      <c r="L51" s="43">
        <v>145</v>
      </c>
      <c r="M51" s="43">
        <v>142</v>
      </c>
      <c r="N51" s="43">
        <v>140</v>
      </c>
      <c r="O51" s="43">
        <f t="shared" si="7"/>
        <v>5113</v>
      </c>
      <c r="P51" s="43">
        <f t="shared" si="8"/>
        <v>5302</v>
      </c>
      <c r="Q51" s="43">
        <f t="shared" si="9"/>
        <v>5353</v>
      </c>
      <c r="R51" s="43">
        <f t="shared" si="10"/>
        <v>5390</v>
      </c>
      <c r="S51" s="121" t="str">
        <f t="shared" si="1"/>
        <v>ok</v>
      </c>
      <c r="T51" s="45">
        <f t="shared" si="2"/>
        <v>3.22257806244996E-2</v>
      </c>
      <c r="U51" s="45">
        <f t="shared" si="3"/>
        <v>1.0471204188481676E-2</v>
      </c>
      <c r="V51" s="45">
        <f t="shared" si="4"/>
        <v>7.4841681059297643E-3</v>
      </c>
      <c r="W51" s="45">
        <f t="shared" si="11"/>
        <v>1.6727050972970347E-2</v>
      </c>
      <c r="X51" s="45">
        <f t="shared" si="17"/>
        <v>4.1779255871960089E-2</v>
      </c>
      <c r="Y51" s="45">
        <f t="shared" si="17"/>
        <v>1.2968874700718277E-2</v>
      </c>
      <c r="Z51" s="45">
        <f t="shared" si="17"/>
        <v>1.1818002757533978E-2</v>
      </c>
      <c r="AA51" s="45">
        <f t="shared" si="12"/>
        <v>2.2188711110070782E-2</v>
      </c>
      <c r="AB51" s="55">
        <f t="shared" si="18"/>
        <v>0.23931623931623933</v>
      </c>
      <c r="AC51" s="45">
        <f t="shared" si="18"/>
        <v>-2.0689655172413793E-2</v>
      </c>
      <c r="AD51" s="45">
        <f t="shared" si="18"/>
        <v>-1.4084507042253521E-2</v>
      </c>
      <c r="AE51" s="131">
        <f>AVERAGE(AC51:AD51)</f>
        <v>-1.7387081107333658E-2</v>
      </c>
      <c r="AF51" s="58" t="s">
        <v>300</v>
      </c>
    </row>
    <row r="52" spans="1:32" ht="24" x14ac:dyDescent="0.2">
      <c r="A52" s="41">
        <v>45</v>
      </c>
      <c r="B52" s="42" t="s">
        <v>104</v>
      </c>
      <c r="C52" s="43">
        <v>6320</v>
      </c>
      <c r="D52" s="43">
        <v>6467</v>
      </c>
      <c r="E52" s="43">
        <v>6566</v>
      </c>
      <c r="F52" s="43">
        <v>6650</v>
      </c>
      <c r="G52" s="43">
        <v>5437</v>
      </c>
      <c r="H52" s="43">
        <v>5537</v>
      </c>
      <c r="I52" s="43">
        <v>5616</v>
      </c>
      <c r="J52" s="43">
        <v>5705</v>
      </c>
      <c r="K52" s="43">
        <v>8</v>
      </c>
      <c r="L52" s="43">
        <v>20</v>
      </c>
      <c r="M52" s="43">
        <v>20</v>
      </c>
      <c r="N52" s="43">
        <v>22</v>
      </c>
      <c r="O52" s="43">
        <f t="shared" si="7"/>
        <v>6328</v>
      </c>
      <c r="P52" s="43">
        <f t="shared" si="8"/>
        <v>6487</v>
      </c>
      <c r="Q52" s="43">
        <f t="shared" si="9"/>
        <v>6586</v>
      </c>
      <c r="R52" s="43">
        <f t="shared" si="10"/>
        <v>6672</v>
      </c>
      <c r="S52" s="121" t="str">
        <f t="shared" si="1"/>
        <v>ok</v>
      </c>
      <c r="T52" s="45">
        <f t="shared" si="2"/>
        <v>2.3259493670886075E-2</v>
      </c>
      <c r="U52" s="45">
        <f t="shared" si="3"/>
        <v>1.5308489253131281E-2</v>
      </c>
      <c r="V52" s="45">
        <f t="shared" si="4"/>
        <v>1.279317697228145E-2</v>
      </c>
      <c r="W52" s="45">
        <f t="shared" si="11"/>
        <v>1.71203866320996E-2</v>
      </c>
      <c r="X52" s="45">
        <f t="shared" si="17"/>
        <v>1.8392495861688431E-2</v>
      </c>
      <c r="Y52" s="45">
        <f t="shared" si="17"/>
        <v>1.4267653964240564E-2</v>
      </c>
      <c r="Z52" s="45">
        <f t="shared" si="17"/>
        <v>1.5847578347578349E-2</v>
      </c>
      <c r="AA52" s="45">
        <f t="shared" si="12"/>
        <v>1.6169242724502448E-2</v>
      </c>
      <c r="AB52" s="55">
        <f t="shared" si="18"/>
        <v>1.5</v>
      </c>
      <c r="AC52" s="45">
        <f t="shared" si="18"/>
        <v>0</v>
      </c>
      <c r="AD52" s="45">
        <f t="shared" si="18"/>
        <v>0.1</v>
      </c>
      <c r="AE52" s="131">
        <f>AVERAGE(AC52:AD52)</f>
        <v>0.05</v>
      </c>
      <c r="AF52" s="58" t="s">
        <v>300</v>
      </c>
    </row>
    <row r="53" spans="1:32" x14ac:dyDescent="0.2">
      <c r="A53" s="41">
        <v>46</v>
      </c>
      <c r="B53" s="42" t="s">
        <v>105</v>
      </c>
      <c r="C53" s="43">
        <v>1129</v>
      </c>
      <c r="D53" s="43">
        <v>1153</v>
      </c>
      <c r="E53" s="43">
        <v>1183</v>
      </c>
      <c r="F53" s="43">
        <v>1201</v>
      </c>
      <c r="G53" s="43">
        <v>0</v>
      </c>
      <c r="H53" s="43">
        <v>0</v>
      </c>
      <c r="I53" s="43">
        <v>1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f t="shared" si="7"/>
        <v>1129</v>
      </c>
      <c r="P53" s="43">
        <f t="shared" si="8"/>
        <v>1153</v>
      </c>
      <c r="Q53" s="43">
        <f t="shared" si="9"/>
        <v>1183</v>
      </c>
      <c r="R53" s="43">
        <f t="shared" si="10"/>
        <v>1201</v>
      </c>
      <c r="S53" s="121" t="str">
        <f t="shared" si="1"/>
        <v>ok</v>
      </c>
      <c r="T53" s="45">
        <f t="shared" si="2"/>
        <v>2.1257750221434897E-2</v>
      </c>
      <c r="U53" s="45">
        <f t="shared" si="3"/>
        <v>2.6019080659150044E-2</v>
      </c>
      <c r="V53" s="45">
        <f t="shared" si="4"/>
        <v>1.5215553677092139E-2</v>
      </c>
      <c r="W53" s="45">
        <f t="shared" si="11"/>
        <v>2.0830794852559027E-2</v>
      </c>
      <c r="X53" s="45" t="s">
        <v>22</v>
      </c>
      <c r="Y53" s="45" t="s">
        <v>22</v>
      </c>
      <c r="Z53" s="45" t="s">
        <v>22</v>
      </c>
      <c r="AA53" s="45" t="s">
        <v>22</v>
      </c>
      <c r="AB53" s="45" t="s">
        <v>22</v>
      </c>
      <c r="AC53" s="45" t="s">
        <v>22</v>
      </c>
      <c r="AD53" s="45" t="s">
        <v>22</v>
      </c>
      <c r="AE53" s="45" t="s">
        <v>22</v>
      </c>
      <c r="AF53" s="58"/>
    </row>
    <row r="54" spans="1:32" x14ac:dyDescent="0.2">
      <c r="A54" s="41">
        <v>47</v>
      </c>
      <c r="B54" s="42" t="s">
        <v>106</v>
      </c>
      <c r="C54" s="43">
        <v>1090</v>
      </c>
      <c r="D54" s="43">
        <v>1183</v>
      </c>
      <c r="E54" s="43">
        <v>1260</v>
      </c>
      <c r="F54" s="43">
        <v>1302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f t="shared" si="7"/>
        <v>1090</v>
      </c>
      <c r="P54" s="43">
        <f t="shared" si="8"/>
        <v>1183</v>
      </c>
      <c r="Q54" s="43">
        <f t="shared" si="9"/>
        <v>1260</v>
      </c>
      <c r="R54" s="43">
        <f t="shared" si="10"/>
        <v>1302</v>
      </c>
      <c r="S54" s="121" t="str">
        <f t="shared" si="1"/>
        <v>ok</v>
      </c>
      <c r="T54" s="45">
        <f t="shared" si="2"/>
        <v>8.5321100917431197E-2</v>
      </c>
      <c r="U54" s="45">
        <f t="shared" si="3"/>
        <v>6.5088757396449703E-2</v>
      </c>
      <c r="V54" s="45">
        <f t="shared" si="4"/>
        <v>3.3333333333333333E-2</v>
      </c>
      <c r="W54" s="45">
        <f t="shared" si="11"/>
        <v>6.1247730549071407E-2</v>
      </c>
      <c r="X54" s="45" t="s">
        <v>22</v>
      </c>
      <c r="Y54" s="45" t="s">
        <v>22</v>
      </c>
      <c r="Z54" s="45" t="s">
        <v>22</v>
      </c>
      <c r="AA54" s="45" t="s">
        <v>22</v>
      </c>
      <c r="AB54" s="45" t="s">
        <v>22</v>
      </c>
      <c r="AC54" s="45" t="s">
        <v>22</v>
      </c>
      <c r="AD54" s="45" t="s">
        <v>22</v>
      </c>
      <c r="AE54" s="45" t="s">
        <v>22</v>
      </c>
      <c r="AF54" s="58"/>
    </row>
    <row r="55" spans="1:32" x14ac:dyDescent="0.2">
      <c r="A55" s="41">
        <v>48</v>
      </c>
      <c r="B55" s="42" t="s">
        <v>36</v>
      </c>
      <c r="C55" s="43">
        <v>1230</v>
      </c>
      <c r="D55" s="43">
        <v>1262</v>
      </c>
      <c r="E55" s="43">
        <v>1293</v>
      </c>
      <c r="F55" s="43">
        <v>1306</v>
      </c>
      <c r="G55" s="43">
        <v>0</v>
      </c>
      <c r="H55" s="43">
        <v>4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f t="shared" si="7"/>
        <v>1230</v>
      </c>
      <c r="P55" s="43">
        <f t="shared" si="8"/>
        <v>1262</v>
      </c>
      <c r="Q55" s="43">
        <f t="shared" si="9"/>
        <v>1293</v>
      </c>
      <c r="R55" s="43">
        <f t="shared" si="10"/>
        <v>1306</v>
      </c>
      <c r="S55" s="121" t="str">
        <f t="shared" si="1"/>
        <v>ok</v>
      </c>
      <c r="T55" s="45">
        <f t="shared" si="2"/>
        <v>2.6016260162601626E-2</v>
      </c>
      <c r="U55" s="45">
        <f t="shared" si="3"/>
        <v>2.456418383518225E-2</v>
      </c>
      <c r="V55" s="45">
        <f t="shared" si="4"/>
        <v>1.0054137664346482E-2</v>
      </c>
      <c r="W55" s="45">
        <f t="shared" si="11"/>
        <v>2.021152722071012E-2</v>
      </c>
      <c r="X55" s="45" t="s">
        <v>22</v>
      </c>
      <c r="Y55" s="45" t="s">
        <v>22</v>
      </c>
      <c r="Z55" s="45" t="s">
        <v>22</v>
      </c>
      <c r="AA55" s="45" t="s">
        <v>22</v>
      </c>
      <c r="AB55" s="45" t="s">
        <v>22</v>
      </c>
      <c r="AC55" s="45" t="s">
        <v>22</v>
      </c>
      <c r="AD55" s="45" t="s">
        <v>22</v>
      </c>
      <c r="AE55" s="45" t="s">
        <v>22</v>
      </c>
      <c r="AF55" s="58"/>
    </row>
    <row r="56" spans="1:32" x14ac:dyDescent="0.2">
      <c r="A56" s="41">
        <v>49</v>
      </c>
      <c r="B56" s="42" t="s">
        <v>107</v>
      </c>
      <c r="C56" s="43">
        <v>4400</v>
      </c>
      <c r="D56" s="43">
        <v>4472</v>
      </c>
      <c r="E56" s="43">
        <v>4519</v>
      </c>
      <c r="F56" s="43">
        <v>4591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f t="shared" si="7"/>
        <v>4400</v>
      </c>
      <c r="P56" s="43">
        <f t="shared" si="8"/>
        <v>4472</v>
      </c>
      <c r="Q56" s="43">
        <f t="shared" si="9"/>
        <v>4519</v>
      </c>
      <c r="R56" s="43">
        <f t="shared" si="10"/>
        <v>4591</v>
      </c>
      <c r="S56" s="121" t="str">
        <f t="shared" si="1"/>
        <v>ok</v>
      </c>
      <c r="T56" s="45">
        <f t="shared" si="2"/>
        <v>1.6363636363636365E-2</v>
      </c>
      <c r="U56" s="45">
        <f t="shared" si="3"/>
        <v>1.0509838998211091E-2</v>
      </c>
      <c r="V56" s="45">
        <f t="shared" si="4"/>
        <v>1.5932728479752158E-2</v>
      </c>
      <c r="W56" s="45">
        <f t="shared" si="11"/>
        <v>1.4268734613866537E-2</v>
      </c>
      <c r="X56" s="45" t="s">
        <v>22</v>
      </c>
      <c r="Y56" s="45" t="s">
        <v>22</v>
      </c>
      <c r="Z56" s="45" t="s">
        <v>22</v>
      </c>
      <c r="AA56" s="45" t="s">
        <v>22</v>
      </c>
      <c r="AB56" s="45" t="s">
        <v>22</v>
      </c>
      <c r="AC56" s="45" t="s">
        <v>22</v>
      </c>
      <c r="AD56" s="45" t="s">
        <v>22</v>
      </c>
      <c r="AE56" s="45" t="s">
        <v>22</v>
      </c>
      <c r="AF56" s="58"/>
    </row>
    <row r="57" spans="1:32" x14ac:dyDescent="0.2">
      <c r="A57" s="41">
        <v>50</v>
      </c>
      <c r="B57" s="42" t="s">
        <v>108</v>
      </c>
      <c r="C57" s="43">
        <v>2306</v>
      </c>
      <c r="D57" s="43">
        <v>2368</v>
      </c>
      <c r="E57" s="43">
        <v>2418</v>
      </c>
      <c r="F57" s="43">
        <v>2507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f t="shared" si="7"/>
        <v>2306</v>
      </c>
      <c r="P57" s="43">
        <f t="shared" si="8"/>
        <v>2368</v>
      </c>
      <c r="Q57" s="43">
        <f t="shared" si="9"/>
        <v>2418</v>
      </c>
      <c r="R57" s="43">
        <f t="shared" si="10"/>
        <v>2507</v>
      </c>
      <c r="S57" s="121" t="str">
        <f t="shared" si="1"/>
        <v>ok</v>
      </c>
      <c r="T57" s="45">
        <f t="shared" si="2"/>
        <v>2.6886383347788378E-2</v>
      </c>
      <c r="U57" s="45">
        <f t="shared" si="3"/>
        <v>2.1114864864864864E-2</v>
      </c>
      <c r="V57" s="45">
        <f t="shared" si="4"/>
        <v>3.6807278742762614E-2</v>
      </c>
      <c r="W57" s="45">
        <f t="shared" si="11"/>
        <v>2.8269508985138619E-2</v>
      </c>
      <c r="X57" s="45" t="s">
        <v>22</v>
      </c>
      <c r="Y57" s="45" t="s">
        <v>22</v>
      </c>
      <c r="Z57" s="45" t="s">
        <v>22</v>
      </c>
      <c r="AA57" s="45" t="s">
        <v>22</v>
      </c>
      <c r="AB57" s="45" t="s">
        <v>22</v>
      </c>
      <c r="AC57" s="45" t="s">
        <v>22</v>
      </c>
      <c r="AD57" s="45" t="s">
        <v>22</v>
      </c>
      <c r="AE57" s="45" t="s">
        <v>22</v>
      </c>
      <c r="AF57" s="58"/>
    </row>
    <row r="58" spans="1:32" x14ac:dyDescent="0.2">
      <c r="A58" s="41">
        <v>51</v>
      </c>
      <c r="B58" s="42" t="s">
        <v>109</v>
      </c>
      <c r="C58" s="43">
        <v>2260</v>
      </c>
      <c r="D58" s="43">
        <v>2391</v>
      </c>
      <c r="E58" s="43">
        <v>2459</v>
      </c>
      <c r="F58" s="43">
        <v>2516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v>0</v>
      </c>
      <c r="O58" s="43">
        <f t="shared" si="7"/>
        <v>2260</v>
      </c>
      <c r="P58" s="43">
        <f t="shared" si="8"/>
        <v>2391</v>
      </c>
      <c r="Q58" s="43">
        <f t="shared" si="9"/>
        <v>2459</v>
      </c>
      <c r="R58" s="43">
        <f t="shared" si="10"/>
        <v>2516</v>
      </c>
      <c r="S58" s="121" t="str">
        <f t="shared" si="1"/>
        <v>ok</v>
      </c>
      <c r="T58" s="45">
        <f t="shared" si="2"/>
        <v>5.7964601769911507E-2</v>
      </c>
      <c r="U58" s="45">
        <f t="shared" si="3"/>
        <v>2.8439983270598077E-2</v>
      </c>
      <c r="V58" s="45">
        <f t="shared" si="4"/>
        <v>2.3180154534363562E-2</v>
      </c>
      <c r="W58" s="45">
        <f t="shared" si="11"/>
        <v>3.6528246524957717E-2</v>
      </c>
      <c r="X58" s="45" t="s">
        <v>22</v>
      </c>
      <c r="Y58" s="45" t="s">
        <v>22</v>
      </c>
      <c r="Z58" s="45" t="s">
        <v>22</v>
      </c>
      <c r="AA58" s="45" t="s">
        <v>22</v>
      </c>
      <c r="AB58" s="45" t="s">
        <v>22</v>
      </c>
      <c r="AC58" s="45" t="s">
        <v>22</v>
      </c>
      <c r="AD58" s="45" t="s">
        <v>22</v>
      </c>
      <c r="AE58" s="45" t="s">
        <v>22</v>
      </c>
      <c r="AF58" s="58"/>
    </row>
    <row r="59" spans="1:32" ht="24" x14ac:dyDescent="0.2">
      <c r="A59" s="41">
        <v>52</v>
      </c>
      <c r="B59" s="42" t="s">
        <v>110</v>
      </c>
      <c r="C59" s="43">
        <v>7820</v>
      </c>
      <c r="D59" s="43">
        <v>7943</v>
      </c>
      <c r="E59" s="43">
        <v>8094</v>
      </c>
      <c r="F59" s="43">
        <v>8244</v>
      </c>
      <c r="G59" s="43">
        <v>5673</v>
      </c>
      <c r="H59" s="43">
        <v>5744</v>
      </c>
      <c r="I59" s="43">
        <v>5924</v>
      </c>
      <c r="J59" s="43">
        <v>5991</v>
      </c>
      <c r="K59" s="43">
        <v>47</v>
      </c>
      <c r="L59" s="43">
        <v>90</v>
      </c>
      <c r="M59" s="43">
        <v>93</v>
      </c>
      <c r="N59" s="43">
        <v>99</v>
      </c>
      <c r="O59" s="43">
        <f t="shared" si="7"/>
        <v>7867</v>
      </c>
      <c r="P59" s="43">
        <f t="shared" si="8"/>
        <v>8033</v>
      </c>
      <c r="Q59" s="43">
        <f t="shared" si="9"/>
        <v>8187</v>
      </c>
      <c r="R59" s="43">
        <f t="shared" si="10"/>
        <v>8343</v>
      </c>
      <c r="S59" s="121" t="str">
        <f t="shared" si="1"/>
        <v>ok</v>
      </c>
      <c r="T59" s="45">
        <f t="shared" si="2"/>
        <v>1.5728900255754477E-2</v>
      </c>
      <c r="U59" s="45">
        <f t="shared" si="3"/>
        <v>1.9010449452347981E-2</v>
      </c>
      <c r="V59" s="45">
        <f t="shared" si="4"/>
        <v>1.8532246108228317E-2</v>
      </c>
      <c r="W59" s="45">
        <f t="shared" si="11"/>
        <v>1.7757198605443589E-2</v>
      </c>
      <c r="X59" s="45">
        <f>(H59-G59)/G59</f>
        <v>1.2515423937951702E-2</v>
      </c>
      <c r="Y59" s="45">
        <f>(I59-H59)/H59</f>
        <v>3.1337047353760444E-2</v>
      </c>
      <c r="Z59" s="45">
        <f>(J59-I59)/I59</f>
        <v>1.1309925725860905E-2</v>
      </c>
      <c r="AA59" s="45">
        <f t="shared" si="12"/>
        <v>1.8387465672524351E-2</v>
      </c>
      <c r="AB59" s="55">
        <f>(L59-K59)/K59</f>
        <v>0.91489361702127658</v>
      </c>
      <c r="AC59" s="45">
        <f>(M59-L59)/L59</f>
        <v>3.3333333333333333E-2</v>
      </c>
      <c r="AD59" s="45">
        <f>(N59-M59)/M59</f>
        <v>6.4516129032258063E-2</v>
      </c>
      <c r="AE59" s="131">
        <f>AVERAGE(AC59:AD59)</f>
        <v>4.8924731182795694E-2</v>
      </c>
      <c r="AF59" s="58" t="s">
        <v>300</v>
      </c>
    </row>
    <row r="60" spans="1:32" x14ac:dyDescent="0.2">
      <c r="A60" s="41">
        <v>53</v>
      </c>
      <c r="B60" s="42" t="s">
        <v>111</v>
      </c>
      <c r="C60" s="43">
        <v>1678</v>
      </c>
      <c r="D60" s="43">
        <v>1669</v>
      </c>
      <c r="E60" s="43">
        <v>1633</v>
      </c>
      <c r="F60" s="43">
        <v>1647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3">
        <f t="shared" si="7"/>
        <v>1678</v>
      </c>
      <c r="P60" s="43">
        <f t="shared" si="8"/>
        <v>1669</v>
      </c>
      <c r="Q60" s="43">
        <f t="shared" si="9"/>
        <v>1633</v>
      </c>
      <c r="R60" s="43">
        <f t="shared" si="10"/>
        <v>1647</v>
      </c>
      <c r="S60" s="121" t="str">
        <f t="shared" si="1"/>
        <v>ok</v>
      </c>
      <c r="T60" s="45">
        <f t="shared" si="2"/>
        <v>-5.3635280095351611E-3</v>
      </c>
      <c r="U60" s="45">
        <f t="shared" si="3"/>
        <v>-2.1569802276812461E-2</v>
      </c>
      <c r="V60" s="45">
        <f t="shared" si="4"/>
        <v>8.5731781996325786E-3</v>
      </c>
      <c r="W60" s="45">
        <f t="shared" si="11"/>
        <v>-6.1200506955716811E-3</v>
      </c>
      <c r="X60" s="45" t="s">
        <v>22</v>
      </c>
      <c r="Y60" s="45" t="s">
        <v>22</v>
      </c>
      <c r="Z60" s="45" t="s">
        <v>22</v>
      </c>
      <c r="AA60" s="45" t="s">
        <v>22</v>
      </c>
      <c r="AB60" s="45" t="s">
        <v>22</v>
      </c>
      <c r="AC60" s="45" t="s">
        <v>22</v>
      </c>
      <c r="AD60" s="45" t="s">
        <v>22</v>
      </c>
      <c r="AE60" s="45" t="s">
        <v>22</v>
      </c>
      <c r="AF60" s="58"/>
    </row>
    <row r="61" spans="1:32" x14ac:dyDescent="0.2">
      <c r="A61" s="41">
        <v>54</v>
      </c>
      <c r="B61" s="42" t="s">
        <v>112</v>
      </c>
      <c r="C61" s="43">
        <v>3350</v>
      </c>
      <c r="D61" s="43">
        <v>3371</v>
      </c>
      <c r="E61" s="43">
        <v>3417</v>
      </c>
      <c r="F61" s="43">
        <v>3450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f t="shared" si="7"/>
        <v>3350</v>
      </c>
      <c r="P61" s="43">
        <f t="shared" si="8"/>
        <v>3371</v>
      </c>
      <c r="Q61" s="43">
        <f t="shared" si="9"/>
        <v>3417</v>
      </c>
      <c r="R61" s="43">
        <f t="shared" si="10"/>
        <v>3450</v>
      </c>
      <c r="S61" s="121" t="str">
        <f t="shared" si="1"/>
        <v>ok</v>
      </c>
      <c r="T61" s="45">
        <f t="shared" si="2"/>
        <v>6.2686567164179103E-3</v>
      </c>
      <c r="U61" s="45">
        <f t="shared" si="3"/>
        <v>1.3645802432512608E-2</v>
      </c>
      <c r="V61" s="45">
        <f t="shared" si="4"/>
        <v>9.6575943810359964E-3</v>
      </c>
      <c r="W61" s="45">
        <f t="shared" si="11"/>
        <v>9.8573511766555048E-3</v>
      </c>
      <c r="X61" s="45" t="s">
        <v>22</v>
      </c>
      <c r="Y61" s="45" t="s">
        <v>22</v>
      </c>
      <c r="Z61" s="45" t="s">
        <v>22</v>
      </c>
      <c r="AA61" s="45" t="s">
        <v>22</v>
      </c>
      <c r="AB61" s="45" t="s">
        <v>22</v>
      </c>
      <c r="AC61" s="45" t="s">
        <v>22</v>
      </c>
      <c r="AD61" s="45" t="s">
        <v>22</v>
      </c>
      <c r="AE61" s="45" t="s">
        <v>22</v>
      </c>
      <c r="AF61" s="58"/>
    </row>
    <row r="62" spans="1:32" x14ac:dyDescent="0.2">
      <c r="A62" s="41">
        <v>55</v>
      </c>
      <c r="B62" s="42" t="s">
        <v>113</v>
      </c>
      <c r="C62" s="43">
        <v>1383</v>
      </c>
      <c r="D62" s="43">
        <v>1390</v>
      </c>
      <c r="E62" s="43">
        <v>1409</v>
      </c>
      <c r="F62" s="43">
        <v>1420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43">
        <f t="shared" si="7"/>
        <v>1383</v>
      </c>
      <c r="P62" s="43">
        <f t="shared" si="8"/>
        <v>1390</v>
      </c>
      <c r="Q62" s="43">
        <f t="shared" si="9"/>
        <v>1409</v>
      </c>
      <c r="R62" s="43">
        <f t="shared" si="10"/>
        <v>1420</v>
      </c>
      <c r="S62" s="121" t="str">
        <f t="shared" si="1"/>
        <v>ok</v>
      </c>
      <c r="T62" s="45">
        <f t="shared" si="2"/>
        <v>5.0614605929139552E-3</v>
      </c>
      <c r="U62" s="45">
        <f t="shared" si="3"/>
        <v>1.3669064748201438E-2</v>
      </c>
      <c r="V62" s="45">
        <f t="shared" si="4"/>
        <v>7.806955287437899E-3</v>
      </c>
      <c r="W62" s="45">
        <f t="shared" si="11"/>
        <v>8.8458268761844316E-3</v>
      </c>
      <c r="X62" s="45" t="s">
        <v>22</v>
      </c>
      <c r="Y62" s="45" t="s">
        <v>22</v>
      </c>
      <c r="Z62" s="45" t="s">
        <v>22</v>
      </c>
      <c r="AA62" s="45" t="s">
        <v>22</v>
      </c>
      <c r="AB62" s="45" t="s">
        <v>22</v>
      </c>
      <c r="AC62" s="45" t="s">
        <v>22</v>
      </c>
      <c r="AD62" s="45" t="s">
        <v>22</v>
      </c>
      <c r="AE62" s="45" t="s">
        <v>22</v>
      </c>
      <c r="AF62" s="58"/>
    </row>
    <row r="63" spans="1:32" x14ac:dyDescent="0.2">
      <c r="A63" s="41">
        <v>56</v>
      </c>
      <c r="B63" s="42" t="s">
        <v>114</v>
      </c>
      <c r="C63" s="43">
        <v>1795</v>
      </c>
      <c r="D63" s="43">
        <v>1847</v>
      </c>
      <c r="E63" s="43">
        <v>1895</v>
      </c>
      <c r="F63" s="43">
        <v>1937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43">
        <f t="shared" si="7"/>
        <v>1795</v>
      </c>
      <c r="P63" s="43">
        <f t="shared" si="8"/>
        <v>1847</v>
      </c>
      <c r="Q63" s="43">
        <f t="shared" si="9"/>
        <v>1895</v>
      </c>
      <c r="R63" s="43">
        <f t="shared" si="10"/>
        <v>1937</v>
      </c>
      <c r="S63" s="121" t="str">
        <f t="shared" si="1"/>
        <v>ok</v>
      </c>
      <c r="T63" s="45">
        <f t="shared" si="2"/>
        <v>2.8969359331476322E-2</v>
      </c>
      <c r="U63" s="45">
        <f t="shared" si="3"/>
        <v>2.5988088792636709E-2</v>
      </c>
      <c r="V63" s="45">
        <f t="shared" si="4"/>
        <v>2.216358839050132E-2</v>
      </c>
      <c r="W63" s="45">
        <f t="shared" si="11"/>
        <v>2.5707012171538118E-2</v>
      </c>
      <c r="X63" s="45" t="s">
        <v>22</v>
      </c>
      <c r="Y63" s="45" t="s">
        <v>22</v>
      </c>
      <c r="Z63" s="45" t="s">
        <v>22</v>
      </c>
      <c r="AA63" s="45" t="s">
        <v>22</v>
      </c>
      <c r="AB63" s="45" t="s">
        <v>22</v>
      </c>
      <c r="AC63" s="45" t="s">
        <v>22</v>
      </c>
      <c r="AD63" s="45" t="s">
        <v>22</v>
      </c>
      <c r="AE63" s="45" t="s">
        <v>22</v>
      </c>
      <c r="AF63" s="58"/>
    </row>
    <row r="64" spans="1:32" x14ac:dyDescent="0.2">
      <c r="A64" s="41">
        <v>57</v>
      </c>
      <c r="B64" s="42" t="s">
        <v>37</v>
      </c>
      <c r="C64" s="43">
        <v>2628</v>
      </c>
      <c r="D64" s="43">
        <v>2689</v>
      </c>
      <c r="E64" s="43">
        <v>2775</v>
      </c>
      <c r="F64" s="43">
        <v>2862</v>
      </c>
      <c r="G64" s="43">
        <v>0</v>
      </c>
      <c r="H64" s="43">
        <v>0</v>
      </c>
      <c r="I64" s="43">
        <v>1</v>
      </c>
      <c r="J64" s="43">
        <v>1</v>
      </c>
      <c r="K64" s="43">
        <v>0</v>
      </c>
      <c r="L64" s="43">
        <v>0</v>
      </c>
      <c r="M64" s="43">
        <v>0</v>
      </c>
      <c r="N64" s="43">
        <v>0</v>
      </c>
      <c r="O64" s="43">
        <f t="shared" si="7"/>
        <v>2628</v>
      </c>
      <c r="P64" s="43">
        <f t="shared" si="8"/>
        <v>2689</v>
      </c>
      <c r="Q64" s="43">
        <f t="shared" si="9"/>
        <v>2775</v>
      </c>
      <c r="R64" s="43">
        <f t="shared" si="10"/>
        <v>2862</v>
      </c>
      <c r="S64" s="121" t="str">
        <f t="shared" si="1"/>
        <v>ok</v>
      </c>
      <c r="T64" s="45">
        <f t="shared" si="2"/>
        <v>2.3211567732115676E-2</v>
      </c>
      <c r="U64" s="45">
        <f t="shared" si="3"/>
        <v>3.198214949795463E-2</v>
      </c>
      <c r="V64" s="45">
        <f t="shared" si="4"/>
        <v>3.135135135135135E-2</v>
      </c>
      <c r="W64" s="45">
        <f t="shared" si="11"/>
        <v>2.8848356193807222E-2</v>
      </c>
      <c r="X64" s="45" t="s">
        <v>22</v>
      </c>
      <c r="Y64" s="45" t="s">
        <v>22</v>
      </c>
      <c r="Z64" s="45" t="s">
        <v>22</v>
      </c>
      <c r="AA64" s="45" t="s">
        <v>22</v>
      </c>
      <c r="AB64" s="45" t="s">
        <v>22</v>
      </c>
      <c r="AC64" s="45" t="s">
        <v>22</v>
      </c>
      <c r="AD64" s="45" t="s">
        <v>22</v>
      </c>
      <c r="AE64" s="45" t="s">
        <v>22</v>
      </c>
      <c r="AF64" s="58"/>
    </row>
    <row r="65" spans="1:32" ht="24" x14ac:dyDescent="0.2">
      <c r="A65" s="41">
        <v>58</v>
      </c>
      <c r="B65" s="42" t="s">
        <v>115</v>
      </c>
      <c r="C65" s="43">
        <v>9975</v>
      </c>
      <c r="D65" s="43">
        <v>10118</v>
      </c>
      <c r="E65" s="43">
        <v>10254</v>
      </c>
      <c r="F65" s="43">
        <v>10407</v>
      </c>
      <c r="G65" s="43">
        <v>7830</v>
      </c>
      <c r="H65" s="43">
        <v>8184</v>
      </c>
      <c r="I65" s="43">
        <v>8377</v>
      </c>
      <c r="J65" s="43">
        <v>8593</v>
      </c>
      <c r="K65" s="43">
        <v>17</v>
      </c>
      <c r="L65" s="43">
        <v>72</v>
      </c>
      <c r="M65" s="43">
        <v>74</v>
      </c>
      <c r="N65" s="43">
        <v>73</v>
      </c>
      <c r="O65" s="43">
        <f t="shared" si="7"/>
        <v>9992</v>
      </c>
      <c r="P65" s="43">
        <f t="shared" si="8"/>
        <v>10190</v>
      </c>
      <c r="Q65" s="43">
        <f t="shared" si="9"/>
        <v>10328</v>
      </c>
      <c r="R65" s="43">
        <f t="shared" si="10"/>
        <v>10480</v>
      </c>
      <c r="S65" s="121" t="str">
        <f t="shared" si="1"/>
        <v>ok</v>
      </c>
      <c r="T65" s="45">
        <f t="shared" si="2"/>
        <v>1.4335839598997493E-2</v>
      </c>
      <c r="U65" s="45">
        <f t="shared" si="3"/>
        <v>1.3441391579363511E-2</v>
      </c>
      <c r="V65" s="45">
        <f t="shared" si="4"/>
        <v>1.492100643651258E-2</v>
      </c>
      <c r="W65" s="45">
        <f t="shared" si="11"/>
        <v>1.4232745871624528E-2</v>
      </c>
      <c r="X65" s="45">
        <f>(H65-G65)/G65</f>
        <v>4.5210727969348656E-2</v>
      </c>
      <c r="Y65" s="45">
        <f>(I65-H65)/H65</f>
        <v>2.3582600195503421E-2</v>
      </c>
      <c r="Z65" s="45">
        <f>(J65-I65)/I65</f>
        <v>2.5784887191118541E-2</v>
      </c>
      <c r="AA65" s="45">
        <f t="shared" si="12"/>
        <v>3.1526071785323538E-2</v>
      </c>
      <c r="AB65" s="55">
        <f>(L65-K65)/K65</f>
        <v>3.2352941176470589</v>
      </c>
      <c r="AC65" s="45">
        <f>(M65-L65)/L65</f>
        <v>2.7777777777777776E-2</v>
      </c>
      <c r="AD65" s="45">
        <f>(N65-M65)/M65</f>
        <v>-1.3513513513513514E-2</v>
      </c>
      <c r="AE65" s="131">
        <f>AVERAGE(AC65:AD65)</f>
        <v>7.132132132132131E-3</v>
      </c>
      <c r="AF65" s="58" t="s">
        <v>300</v>
      </c>
    </row>
    <row r="66" spans="1:32" x14ac:dyDescent="0.2">
      <c r="A66" s="41">
        <v>59</v>
      </c>
      <c r="B66" s="42" t="s">
        <v>116</v>
      </c>
      <c r="C66" s="43">
        <v>3107</v>
      </c>
      <c r="D66" s="43">
        <v>3179</v>
      </c>
      <c r="E66" s="43">
        <v>3224</v>
      </c>
      <c r="F66" s="43">
        <v>3289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43">
        <f t="shared" si="7"/>
        <v>3107</v>
      </c>
      <c r="P66" s="43">
        <f t="shared" si="8"/>
        <v>3179</v>
      </c>
      <c r="Q66" s="43">
        <f t="shared" si="9"/>
        <v>3224</v>
      </c>
      <c r="R66" s="43">
        <f t="shared" si="10"/>
        <v>3289</v>
      </c>
      <c r="S66" s="121" t="str">
        <f t="shared" si="1"/>
        <v>ok</v>
      </c>
      <c r="T66" s="45">
        <f t="shared" si="2"/>
        <v>2.3173479240424847E-2</v>
      </c>
      <c r="U66" s="45">
        <f t="shared" si="3"/>
        <v>1.4155394778232149E-2</v>
      </c>
      <c r="V66" s="45">
        <f t="shared" si="4"/>
        <v>2.0161290322580645E-2</v>
      </c>
      <c r="W66" s="45">
        <f t="shared" si="11"/>
        <v>1.9163388113745881E-2</v>
      </c>
      <c r="X66" s="45" t="s">
        <v>22</v>
      </c>
      <c r="Y66" s="45" t="s">
        <v>22</v>
      </c>
      <c r="Z66" s="45" t="s">
        <v>22</v>
      </c>
      <c r="AA66" s="45" t="s">
        <v>22</v>
      </c>
      <c r="AB66" s="45" t="s">
        <v>22</v>
      </c>
      <c r="AC66" s="45" t="s">
        <v>22</v>
      </c>
      <c r="AD66" s="45" t="s">
        <v>22</v>
      </c>
      <c r="AE66" s="45" t="s">
        <v>22</v>
      </c>
      <c r="AF66" s="58"/>
    </row>
    <row r="67" spans="1:32" ht="24" x14ac:dyDescent="0.2">
      <c r="A67" s="41">
        <v>60</v>
      </c>
      <c r="B67" s="42" t="s">
        <v>38</v>
      </c>
      <c r="C67" s="43">
        <v>30615</v>
      </c>
      <c r="D67" s="43">
        <v>32322</v>
      </c>
      <c r="E67" s="43">
        <v>33915</v>
      </c>
      <c r="F67" s="43">
        <v>35316</v>
      </c>
      <c r="G67" s="43">
        <v>10481</v>
      </c>
      <c r="H67" s="43">
        <v>10743</v>
      </c>
      <c r="I67" s="43">
        <v>10994</v>
      </c>
      <c r="J67" s="43">
        <v>11212</v>
      </c>
      <c r="K67" s="43">
        <v>24</v>
      </c>
      <c r="L67" s="43">
        <v>34</v>
      </c>
      <c r="M67" s="43">
        <v>38</v>
      </c>
      <c r="N67" s="43">
        <v>20</v>
      </c>
      <c r="O67" s="43">
        <f t="shared" si="7"/>
        <v>30639</v>
      </c>
      <c r="P67" s="43">
        <f t="shared" si="8"/>
        <v>32356</v>
      </c>
      <c r="Q67" s="43">
        <f t="shared" si="9"/>
        <v>33953</v>
      </c>
      <c r="R67" s="43">
        <f t="shared" si="10"/>
        <v>35336</v>
      </c>
      <c r="S67" s="121" t="str">
        <f t="shared" si="1"/>
        <v>ok</v>
      </c>
      <c r="T67" s="45">
        <f t="shared" si="2"/>
        <v>5.5756981871631556E-2</v>
      </c>
      <c r="U67" s="45">
        <f t="shared" si="3"/>
        <v>4.9285316502691662E-2</v>
      </c>
      <c r="V67" s="45">
        <f t="shared" si="4"/>
        <v>4.1309155241043789E-2</v>
      </c>
      <c r="W67" s="45">
        <f t="shared" si="11"/>
        <v>4.8783817871789002E-2</v>
      </c>
      <c r="X67" s="45">
        <f>(H67-G67)/G67</f>
        <v>2.4997614731418757E-2</v>
      </c>
      <c r="Y67" s="45">
        <f>(I67-H67)/H67</f>
        <v>2.3364051009959974E-2</v>
      </c>
      <c r="Z67" s="45">
        <f>(J67-I67)/I67</f>
        <v>1.9828997635073675E-2</v>
      </c>
      <c r="AA67" s="45">
        <f t="shared" si="12"/>
        <v>2.2730221125484135E-2</v>
      </c>
      <c r="AB67" s="55">
        <f>(L67-K67)/K67</f>
        <v>0.41666666666666669</v>
      </c>
      <c r="AC67" s="45">
        <f>(M67-L67)/L67</f>
        <v>0.11764705882352941</v>
      </c>
      <c r="AD67" s="45">
        <f>(N67-M67)/M67</f>
        <v>-0.47368421052631576</v>
      </c>
      <c r="AE67" s="131">
        <f>AVERAGE(AC67:AD67)</f>
        <v>-0.17801857585139319</v>
      </c>
      <c r="AF67" s="58" t="s">
        <v>300</v>
      </c>
    </row>
    <row r="68" spans="1:32" x14ac:dyDescent="0.2">
      <c r="A68" s="41">
        <v>61</v>
      </c>
      <c r="B68" s="42" t="s">
        <v>117</v>
      </c>
      <c r="C68" s="43">
        <v>6893</v>
      </c>
      <c r="D68" s="43">
        <v>7064</v>
      </c>
      <c r="E68" s="43">
        <v>7229</v>
      </c>
      <c r="F68" s="43">
        <v>7332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43">
        <f t="shared" si="7"/>
        <v>6893</v>
      </c>
      <c r="P68" s="43">
        <f t="shared" si="8"/>
        <v>7064</v>
      </c>
      <c r="Q68" s="43">
        <f t="shared" si="9"/>
        <v>7229</v>
      </c>
      <c r="R68" s="43">
        <f t="shared" si="10"/>
        <v>7332</v>
      </c>
      <c r="S68" s="121" t="str">
        <f t="shared" si="1"/>
        <v>ok</v>
      </c>
      <c r="T68" s="45">
        <f t="shared" si="2"/>
        <v>2.4807776004642391E-2</v>
      </c>
      <c r="U68" s="45">
        <f t="shared" si="3"/>
        <v>2.3357870894677238E-2</v>
      </c>
      <c r="V68" s="45">
        <f t="shared" si="4"/>
        <v>1.4248167104717111E-2</v>
      </c>
      <c r="W68" s="45">
        <f t="shared" si="11"/>
        <v>2.0804604668012244E-2</v>
      </c>
      <c r="X68" s="45" t="s">
        <v>22</v>
      </c>
      <c r="Y68" s="45" t="s">
        <v>22</v>
      </c>
      <c r="Z68" s="45" t="s">
        <v>22</v>
      </c>
      <c r="AA68" s="45" t="s">
        <v>22</v>
      </c>
      <c r="AB68" s="45" t="s">
        <v>22</v>
      </c>
      <c r="AC68" s="45" t="s">
        <v>22</v>
      </c>
      <c r="AD68" s="45" t="s">
        <v>22</v>
      </c>
      <c r="AE68" s="45" t="s">
        <v>22</v>
      </c>
      <c r="AF68" s="58"/>
    </row>
    <row r="69" spans="1:32" x14ac:dyDescent="0.2">
      <c r="A69" s="41">
        <v>62</v>
      </c>
      <c r="B69" s="42" t="s">
        <v>118</v>
      </c>
      <c r="C69" s="43">
        <v>838</v>
      </c>
      <c r="D69" s="43">
        <v>848</v>
      </c>
      <c r="E69" s="43">
        <v>853</v>
      </c>
      <c r="F69" s="43">
        <v>909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3">
        <f t="shared" si="7"/>
        <v>838</v>
      </c>
      <c r="P69" s="43">
        <f t="shared" si="8"/>
        <v>848</v>
      </c>
      <c r="Q69" s="43">
        <f t="shared" si="9"/>
        <v>853</v>
      </c>
      <c r="R69" s="43">
        <f t="shared" si="10"/>
        <v>909</v>
      </c>
      <c r="S69" s="121" t="str">
        <f t="shared" si="1"/>
        <v>ok</v>
      </c>
      <c r="T69" s="45">
        <f t="shared" si="2"/>
        <v>1.1933174224343675E-2</v>
      </c>
      <c r="U69" s="45">
        <f t="shared" si="3"/>
        <v>5.89622641509434E-3</v>
      </c>
      <c r="V69" s="45">
        <f t="shared" si="4"/>
        <v>6.5650644783118411E-2</v>
      </c>
      <c r="W69" s="45">
        <f t="shared" si="11"/>
        <v>2.7826681807518808E-2</v>
      </c>
      <c r="X69" s="45" t="s">
        <v>22</v>
      </c>
      <c r="Y69" s="45" t="s">
        <v>22</v>
      </c>
      <c r="Z69" s="45" t="s">
        <v>22</v>
      </c>
      <c r="AA69" s="45" t="s">
        <v>22</v>
      </c>
      <c r="AB69" s="45" t="s">
        <v>22</v>
      </c>
      <c r="AC69" s="45" t="s">
        <v>22</v>
      </c>
      <c r="AD69" s="45" t="s">
        <v>22</v>
      </c>
      <c r="AE69" s="45" t="s">
        <v>22</v>
      </c>
      <c r="AF69" s="58"/>
    </row>
    <row r="70" spans="1:32" ht="24" x14ac:dyDescent="0.2">
      <c r="A70" s="41">
        <v>63</v>
      </c>
      <c r="B70" s="42" t="s">
        <v>119</v>
      </c>
      <c r="C70" s="43">
        <v>3358</v>
      </c>
      <c r="D70" s="43">
        <v>3426</v>
      </c>
      <c r="E70" s="43">
        <v>3490</v>
      </c>
      <c r="F70" s="43">
        <v>3560</v>
      </c>
      <c r="G70" s="43">
        <v>2783</v>
      </c>
      <c r="H70" s="43">
        <v>2860</v>
      </c>
      <c r="I70" s="43">
        <v>2910</v>
      </c>
      <c r="J70" s="43">
        <v>2940</v>
      </c>
      <c r="K70" s="43">
        <v>14</v>
      </c>
      <c r="L70" s="43">
        <v>40</v>
      </c>
      <c r="M70" s="43">
        <v>38</v>
      </c>
      <c r="N70" s="43">
        <v>39</v>
      </c>
      <c r="O70" s="43">
        <f t="shared" si="7"/>
        <v>3372</v>
      </c>
      <c r="P70" s="43">
        <f t="shared" si="8"/>
        <v>3466</v>
      </c>
      <c r="Q70" s="43">
        <f t="shared" si="9"/>
        <v>3528</v>
      </c>
      <c r="R70" s="43">
        <f t="shared" si="10"/>
        <v>3599</v>
      </c>
      <c r="S70" s="121" t="str">
        <f t="shared" si="1"/>
        <v>ok</v>
      </c>
      <c r="T70" s="45">
        <f t="shared" si="2"/>
        <v>2.0250148898153662E-2</v>
      </c>
      <c r="U70" s="45">
        <f t="shared" si="3"/>
        <v>1.8680677174547577E-2</v>
      </c>
      <c r="V70" s="45">
        <f t="shared" si="4"/>
        <v>2.0057306590257881E-2</v>
      </c>
      <c r="W70" s="45">
        <f t="shared" si="11"/>
        <v>1.9662710887653038E-2</v>
      </c>
      <c r="X70" s="45">
        <f t="shared" ref="X70:Z71" si="19">(H70-G70)/G70</f>
        <v>2.766798418972332E-2</v>
      </c>
      <c r="Y70" s="45">
        <f t="shared" si="19"/>
        <v>1.7482517482517484E-2</v>
      </c>
      <c r="Z70" s="45">
        <f t="shared" si="19"/>
        <v>1.0309278350515464E-2</v>
      </c>
      <c r="AA70" s="45">
        <f t="shared" si="12"/>
        <v>1.8486593340918754E-2</v>
      </c>
      <c r="AB70" s="55">
        <f t="shared" ref="AB70:AD71" si="20">(L70-K70)/K70</f>
        <v>1.8571428571428572</v>
      </c>
      <c r="AC70" s="45">
        <f t="shared" si="20"/>
        <v>-0.05</v>
      </c>
      <c r="AD70" s="45">
        <f t="shared" si="20"/>
        <v>2.6315789473684209E-2</v>
      </c>
      <c r="AE70" s="131">
        <f>AVERAGE(AC70:AD70)</f>
        <v>-1.1842105263157897E-2</v>
      </c>
      <c r="AF70" s="58" t="s">
        <v>300</v>
      </c>
    </row>
    <row r="71" spans="1:32" ht="24" x14ac:dyDescent="0.2">
      <c r="A71" s="41">
        <v>64</v>
      </c>
      <c r="B71" s="42" t="s">
        <v>39</v>
      </c>
      <c r="C71" s="43">
        <v>13435</v>
      </c>
      <c r="D71" s="43">
        <v>13861</v>
      </c>
      <c r="E71" s="43">
        <v>14574</v>
      </c>
      <c r="F71" s="43">
        <v>15039</v>
      </c>
      <c r="G71" s="43">
        <v>4423</v>
      </c>
      <c r="H71" s="43">
        <v>5409</v>
      </c>
      <c r="I71" s="43">
        <v>6730</v>
      </c>
      <c r="J71" s="43">
        <v>7083</v>
      </c>
      <c r="K71" s="43">
        <v>47</v>
      </c>
      <c r="L71" s="43">
        <v>91</v>
      </c>
      <c r="M71" s="43">
        <v>85</v>
      </c>
      <c r="N71" s="43">
        <v>107</v>
      </c>
      <c r="O71" s="43">
        <f t="shared" si="7"/>
        <v>13482</v>
      </c>
      <c r="P71" s="43">
        <f t="shared" si="8"/>
        <v>13952</v>
      </c>
      <c r="Q71" s="43">
        <f t="shared" si="9"/>
        <v>14659</v>
      </c>
      <c r="R71" s="43">
        <f t="shared" si="10"/>
        <v>15146</v>
      </c>
      <c r="S71" s="121" t="str">
        <f t="shared" si="1"/>
        <v>ok</v>
      </c>
      <c r="T71" s="45">
        <f t="shared" si="2"/>
        <v>3.1708224786006697E-2</v>
      </c>
      <c r="U71" s="45">
        <f t="shared" si="3"/>
        <v>5.1439290094509774E-2</v>
      </c>
      <c r="V71" s="45">
        <f t="shared" si="4"/>
        <v>3.1906134211609719E-2</v>
      </c>
      <c r="W71" s="45">
        <f t="shared" si="11"/>
        <v>3.8351216364042061E-2</v>
      </c>
      <c r="X71" s="45">
        <f t="shared" si="19"/>
        <v>0.22292561609767125</v>
      </c>
      <c r="Y71" s="45">
        <f t="shared" si="19"/>
        <v>0.24422259197633572</v>
      </c>
      <c r="Z71" s="45">
        <f t="shared" si="19"/>
        <v>5.2451708766716197E-2</v>
      </c>
      <c r="AA71" s="45">
        <f t="shared" si="12"/>
        <v>0.17319997228024106</v>
      </c>
      <c r="AB71" s="55">
        <f t="shared" si="20"/>
        <v>0.93617021276595747</v>
      </c>
      <c r="AC71" s="45">
        <f t="shared" si="20"/>
        <v>-6.5934065934065936E-2</v>
      </c>
      <c r="AD71" s="45">
        <f t="shared" si="20"/>
        <v>0.25882352941176473</v>
      </c>
      <c r="AE71" s="131">
        <f>AVERAGE(AC71:AD71)</f>
        <v>9.6444731738849404E-2</v>
      </c>
      <c r="AF71" s="58" t="s">
        <v>300</v>
      </c>
    </row>
    <row r="72" spans="1:32" x14ac:dyDescent="0.2">
      <c r="A72" s="41">
        <v>65</v>
      </c>
      <c r="B72" s="42" t="s">
        <v>120</v>
      </c>
      <c r="C72" s="43">
        <v>1435</v>
      </c>
      <c r="D72" s="43">
        <v>1466</v>
      </c>
      <c r="E72" s="43">
        <v>1497</v>
      </c>
      <c r="F72" s="43">
        <v>1526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  <c r="O72" s="43">
        <f t="shared" si="7"/>
        <v>1435</v>
      </c>
      <c r="P72" s="43">
        <f t="shared" si="8"/>
        <v>1466</v>
      </c>
      <c r="Q72" s="43">
        <f t="shared" si="9"/>
        <v>1497</v>
      </c>
      <c r="R72" s="43">
        <f t="shared" si="10"/>
        <v>1526</v>
      </c>
      <c r="S72" s="121" t="str">
        <f t="shared" ref="S72:S135" si="21">IF(J72="-","   ",IF((F72-J72)&gt;=0,"ok","esgoto maior"))</f>
        <v>ok</v>
      </c>
      <c r="T72" s="45">
        <f t="shared" ref="T72:T135" si="22">(D72-C72)/C72</f>
        <v>2.1602787456445994E-2</v>
      </c>
      <c r="U72" s="45">
        <f t="shared" ref="U72:U135" si="23">(E72-D72)/D72</f>
        <v>2.1145975443383355E-2</v>
      </c>
      <c r="V72" s="45">
        <f t="shared" ref="V72:V135" si="24">(F72-E72)/E72</f>
        <v>1.9372077488309953E-2</v>
      </c>
      <c r="W72" s="45">
        <f t="shared" si="11"/>
        <v>2.0706946796046431E-2</v>
      </c>
      <c r="X72" s="45" t="s">
        <v>22</v>
      </c>
      <c r="Y72" s="45" t="s">
        <v>22</v>
      </c>
      <c r="Z72" s="45" t="s">
        <v>22</v>
      </c>
      <c r="AA72" s="45" t="s">
        <v>22</v>
      </c>
      <c r="AB72" s="45" t="s">
        <v>22</v>
      </c>
      <c r="AC72" s="45" t="s">
        <v>22</v>
      </c>
      <c r="AD72" s="45" t="s">
        <v>22</v>
      </c>
      <c r="AE72" s="45" t="s">
        <v>22</v>
      </c>
      <c r="AF72" s="58"/>
    </row>
    <row r="73" spans="1:32" x14ac:dyDescent="0.2">
      <c r="A73" s="41">
        <v>66</v>
      </c>
      <c r="B73" s="42" t="s">
        <v>121</v>
      </c>
      <c r="C73" s="43">
        <v>4855</v>
      </c>
      <c r="D73" s="43">
        <v>4946</v>
      </c>
      <c r="E73" s="43">
        <v>5016</v>
      </c>
      <c r="F73" s="43">
        <v>5106</v>
      </c>
      <c r="G73" s="43">
        <v>0</v>
      </c>
      <c r="H73" s="43">
        <v>0</v>
      </c>
      <c r="I73" s="43">
        <v>2</v>
      </c>
      <c r="J73" s="43">
        <v>2</v>
      </c>
      <c r="K73" s="43">
        <v>0</v>
      </c>
      <c r="L73" s="43">
        <v>0</v>
      </c>
      <c r="M73" s="43">
        <v>0</v>
      </c>
      <c r="N73" s="43">
        <v>0</v>
      </c>
      <c r="O73" s="43">
        <f t="shared" ref="O73:O136" si="25">C73+K73</f>
        <v>4855</v>
      </c>
      <c r="P73" s="43">
        <f t="shared" ref="P73:P136" si="26">D73+L73</f>
        <v>4946</v>
      </c>
      <c r="Q73" s="43">
        <f t="shared" ref="Q73:Q136" si="27">E73+M73</f>
        <v>5016</v>
      </c>
      <c r="R73" s="43">
        <f t="shared" ref="R73:R136" si="28">F73+N73</f>
        <v>5106</v>
      </c>
      <c r="S73" s="121" t="str">
        <f t="shared" si="21"/>
        <v>ok</v>
      </c>
      <c r="T73" s="45">
        <f t="shared" si="22"/>
        <v>1.874356333676622E-2</v>
      </c>
      <c r="U73" s="45">
        <f t="shared" si="23"/>
        <v>1.4152850788515973E-2</v>
      </c>
      <c r="V73" s="45">
        <f t="shared" si="24"/>
        <v>1.7942583732057416E-2</v>
      </c>
      <c r="W73" s="45">
        <f t="shared" ref="W73:W136" si="29">AVERAGE(T73:V73)</f>
        <v>1.6946332619113203E-2</v>
      </c>
      <c r="X73" s="45" t="s">
        <v>22</v>
      </c>
      <c r="Y73" s="45" t="s">
        <v>22</v>
      </c>
      <c r="Z73" s="45" t="s">
        <v>22</v>
      </c>
      <c r="AA73" s="45" t="s">
        <v>22</v>
      </c>
      <c r="AB73" s="45" t="s">
        <v>22</v>
      </c>
      <c r="AC73" s="45" t="s">
        <v>22</v>
      </c>
      <c r="AD73" s="45" t="s">
        <v>22</v>
      </c>
      <c r="AE73" s="45" t="s">
        <v>22</v>
      </c>
      <c r="AF73" s="58"/>
    </row>
    <row r="74" spans="1:32" x14ac:dyDescent="0.2">
      <c r="A74" s="41">
        <v>67</v>
      </c>
      <c r="B74" s="42" t="s">
        <v>122</v>
      </c>
      <c r="C74" s="43">
        <v>1430</v>
      </c>
      <c r="D74" s="43">
        <v>1457</v>
      </c>
      <c r="E74" s="43">
        <v>1482</v>
      </c>
      <c r="F74" s="43">
        <v>1503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v>0</v>
      </c>
      <c r="O74" s="43">
        <f t="shared" si="25"/>
        <v>1430</v>
      </c>
      <c r="P74" s="43">
        <f t="shared" si="26"/>
        <v>1457</v>
      </c>
      <c r="Q74" s="43">
        <f t="shared" si="27"/>
        <v>1482</v>
      </c>
      <c r="R74" s="43">
        <f t="shared" si="28"/>
        <v>1503</v>
      </c>
      <c r="S74" s="121" t="str">
        <f t="shared" si="21"/>
        <v>ok</v>
      </c>
      <c r="T74" s="45">
        <f t="shared" si="22"/>
        <v>1.8881118881118882E-2</v>
      </c>
      <c r="U74" s="45">
        <f t="shared" si="23"/>
        <v>1.7158544955387784E-2</v>
      </c>
      <c r="V74" s="45">
        <f t="shared" si="24"/>
        <v>1.417004048582996E-2</v>
      </c>
      <c r="W74" s="45">
        <f t="shared" si="29"/>
        <v>1.6736568107445542E-2</v>
      </c>
      <c r="X74" s="45" t="s">
        <v>22</v>
      </c>
      <c r="Y74" s="45" t="s">
        <v>22</v>
      </c>
      <c r="Z74" s="45" t="s">
        <v>22</v>
      </c>
      <c r="AA74" s="45" t="s">
        <v>22</v>
      </c>
      <c r="AB74" s="45" t="s">
        <v>22</v>
      </c>
      <c r="AC74" s="45" t="s">
        <v>22</v>
      </c>
      <c r="AD74" s="45" t="s">
        <v>22</v>
      </c>
      <c r="AE74" s="45" t="s">
        <v>22</v>
      </c>
      <c r="AF74" s="58"/>
    </row>
    <row r="75" spans="1:32" x14ac:dyDescent="0.2">
      <c r="A75" s="41">
        <v>68</v>
      </c>
      <c r="B75" s="42" t="s">
        <v>123</v>
      </c>
      <c r="C75" s="43">
        <v>1218</v>
      </c>
      <c r="D75" s="43">
        <v>1262</v>
      </c>
      <c r="E75" s="43">
        <v>1271</v>
      </c>
      <c r="F75" s="43">
        <v>1283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v>0</v>
      </c>
      <c r="O75" s="43">
        <f t="shared" si="25"/>
        <v>1218</v>
      </c>
      <c r="P75" s="43">
        <f t="shared" si="26"/>
        <v>1262</v>
      </c>
      <c r="Q75" s="43">
        <f t="shared" si="27"/>
        <v>1271</v>
      </c>
      <c r="R75" s="43">
        <f t="shared" si="28"/>
        <v>1283</v>
      </c>
      <c r="S75" s="121" t="str">
        <f t="shared" si="21"/>
        <v>ok</v>
      </c>
      <c r="T75" s="45">
        <f t="shared" si="22"/>
        <v>3.6124794745484398E-2</v>
      </c>
      <c r="U75" s="45">
        <f t="shared" si="23"/>
        <v>7.1315372424722665E-3</v>
      </c>
      <c r="V75" s="45">
        <f t="shared" si="24"/>
        <v>9.4413847364280094E-3</v>
      </c>
      <c r="W75" s="45">
        <f t="shared" si="29"/>
        <v>1.7565905574794888E-2</v>
      </c>
      <c r="X75" s="45" t="s">
        <v>22</v>
      </c>
      <c r="Y75" s="45" t="s">
        <v>22</v>
      </c>
      <c r="Z75" s="45" t="s">
        <v>22</v>
      </c>
      <c r="AA75" s="45" t="s">
        <v>22</v>
      </c>
      <c r="AB75" s="45" t="s">
        <v>22</v>
      </c>
      <c r="AC75" s="45" t="s">
        <v>22</v>
      </c>
      <c r="AD75" s="45" t="s">
        <v>22</v>
      </c>
      <c r="AE75" s="45" t="s">
        <v>22</v>
      </c>
      <c r="AF75" s="58"/>
    </row>
    <row r="76" spans="1:32" x14ac:dyDescent="0.2">
      <c r="A76" s="41">
        <v>69</v>
      </c>
      <c r="B76" s="42" t="s">
        <v>124</v>
      </c>
      <c r="C76" s="43">
        <v>1340</v>
      </c>
      <c r="D76" s="43">
        <v>1368</v>
      </c>
      <c r="E76" s="43">
        <v>1385</v>
      </c>
      <c r="F76" s="43">
        <v>1430</v>
      </c>
      <c r="G76" s="43">
        <v>3</v>
      </c>
      <c r="H76" s="43">
        <v>1</v>
      </c>
      <c r="I76" s="43">
        <v>1</v>
      </c>
      <c r="J76" s="43">
        <v>0</v>
      </c>
      <c r="K76" s="43">
        <v>0</v>
      </c>
      <c r="L76" s="43">
        <v>0</v>
      </c>
      <c r="M76" s="43">
        <v>0</v>
      </c>
      <c r="N76" s="43">
        <v>0</v>
      </c>
      <c r="O76" s="43">
        <f t="shared" si="25"/>
        <v>1340</v>
      </c>
      <c r="P76" s="43">
        <f t="shared" si="26"/>
        <v>1368</v>
      </c>
      <c r="Q76" s="43">
        <f t="shared" si="27"/>
        <v>1385</v>
      </c>
      <c r="R76" s="43">
        <f t="shared" si="28"/>
        <v>1430</v>
      </c>
      <c r="S76" s="121" t="str">
        <f t="shared" si="21"/>
        <v>ok</v>
      </c>
      <c r="T76" s="45">
        <f t="shared" si="22"/>
        <v>2.0895522388059702E-2</v>
      </c>
      <c r="U76" s="45">
        <f t="shared" si="23"/>
        <v>1.2426900584795321E-2</v>
      </c>
      <c r="V76" s="45">
        <f t="shared" si="24"/>
        <v>3.2490974729241874E-2</v>
      </c>
      <c r="W76" s="45">
        <f t="shared" si="29"/>
        <v>2.1937799234032301E-2</v>
      </c>
      <c r="X76" s="45" t="s">
        <v>22</v>
      </c>
      <c r="Y76" s="45" t="s">
        <v>22</v>
      </c>
      <c r="Z76" s="45" t="s">
        <v>22</v>
      </c>
      <c r="AA76" s="45" t="s">
        <v>22</v>
      </c>
      <c r="AB76" s="45" t="s">
        <v>22</v>
      </c>
      <c r="AC76" s="45" t="s">
        <v>22</v>
      </c>
      <c r="AD76" s="45" t="s">
        <v>22</v>
      </c>
      <c r="AE76" s="45" t="s">
        <v>22</v>
      </c>
      <c r="AF76" s="58"/>
    </row>
    <row r="77" spans="1:32" x14ac:dyDescent="0.2">
      <c r="A77" s="41">
        <v>70</v>
      </c>
      <c r="B77" s="42" t="s">
        <v>125</v>
      </c>
      <c r="C77" s="43">
        <v>1141</v>
      </c>
      <c r="D77" s="43">
        <v>1171</v>
      </c>
      <c r="E77" s="43">
        <v>1176</v>
      </c>
      <c r="F77" s="43">
        <v>1189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43">
        <v>0</v>
      </c>
      <c r="O77" s="43">
        <f t="shared" si="25"/>
        <v>1141</v>
      </c>
      <c r="P77" s="43">
        <f t="shared" si="26"/>
        <v>1171</v>
      </c>
      <c r="Q77" s="43">
        <f t="shared" si="27"/>
        <v>1176</v>
      </c>
      <c r="R77" s="43">
        <f t="shared" si="28"/>
        <v>1189</v>
      </c>
      <c r="S77" s="121" t="str">
        <f t="shared" si="21"/>
        <v>ok</v>
      </c>
      <c r="T77" s="45">
        <f t="shared" si="22"/>
        <v>2.6292725679228746E-2</v>
      </c>
      <c r="U77" s="45">
        <f t="shared" si="23"/>
        <v>4.269854824935952E-3</v>
      </c>
      <c r="V77" s="45">
        <f t="shared" si="24"/>
        <v>1.1054421768707483E-2</v>
      </c>
      <c r="W77" s="45">
        <f t="shared" si="29"/>
        <v>1.3872334090957394E-2</v>
      </c>
      <c r="X77" s="45" t="s">
        <v>22</v>
      </c>
      <c r="Y77" s="45" t="s">
        <v>22</v>
      </c>
      <c r="Z77" s="45" t="s">
        <v>22</v>
      </c>
      <c r="AA77" s="45" t="s">
        <v>22</v>
      </c>
      <c r="AB77" s="45" t="s">
        <v>22</v>
      </c>
      <c r="AC77" s="45" t="s">
        <v>22</v>
      </c>
      <c r="AD77" s="45" t="s">
        <v>22</v>
      </c>
      <c r="AE77" s="45" t="s">
        <v>22</v>
      </c>
      <c r="AF77" s="58"/>
    </row>
    <row r="78" spans="1:32" x14ac:dyDescent="0.2">
      <c r="A78" s="41">
        <v>71</v>
      </c>
      <c r="B78" s="42" t="s">
        <v>40</v>
      </c>
      <c r="C78" s="43">
        <v>903</v>
      </c>
      <c r="D78" s="43">
        <v>932</v>
      </c>
      <c r="E78" s="43">
        <v>948</v>
      </c>
      <c r="F78" s="43">
        <v>957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v>0</v>
      </c>
      <c r="N78" s="43">
        <v>0</v>
      </c>
      <c r="O78" s="43">
        <f t="shared" si="25"/>
        <v>903</v>
      </c>
      <c r="P78" s="43">
        <f t="shared" si="26"/>
        <v>932</v>
      </c>
      <c r="Q78" s="43">
        <f t="shared" si="27"/>
        <v>948</v>
      </c>
      <c r="R78" s="43">
        <f t="shared" si="28"/>
        <v>957</v>
      </c>
      <c r="S78" s="121" t="str">
        <f t="shared" si="21"/>
        <v>ok</v>
      </c>
      <c r="T78" s="45">
        <f t="shared" si="22"/>
        <v>3.2115171650055369E-2</v>
      </c>
      <c r="U78" s="45">
        <f t="shared" si="23"/>
        <v>1.7167381974248927E-2</v>
      </c>
      <c r="V78" s="45">
        <f t="shared" si="24"/>
        <v>9.4936708860759497E-3</v>
      </c>
      <c r="W78" s="45">
        <f t="shared" si="29"/>
        <v>1.9592074836793417E-2</v>
      </c>
      <c r="X78" s="45" t="s">
        <v>22</v>
      </c>
      <c r="Y78" s="45" t="s">
        <v>22</v>
      </c>
      <c r="Z78" s="45" t="s">
        <v>22</v>
      </c>
      <c r="AA78" s="45" t="s">
        <v>22</v>
      </c>
      <c r="AB78" s="45" t="s">
        <v>22</v>
      </c>
      <c r="AC78" s="45" t="s">
        <v>22</v>
      </c>
      <c r="AD78" s="45" t="s">
        <v>22</v>
      </c>
      <c r="AE78" s="45" t="s">
        <v>22</v>
      </c>
      <c r="AF78" s="58"/>
    </row>
    <row r="79" spans="1:32" x14ac:dyDescent="0.2">
      <c r="A79" s="41">
        <v>72</v>
      </c>
      <c r="B79" s="42" t="s">
        <v>126</v>
      </c>
      <c r="C79" s="43">
        <v>749</v>
      </c>
      <c r="D79" s="43">
        <v>765</v>
      </c>
      <c r="E79" s="43">
        <v>768</v>
      </c>
      <c r="F79" s="43">
        <v>777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v>0</v>
      </c>
      <c r="O79" s="43">
        <f t="shared" si="25"/>
        <v>749</v>
      </c>
      <c r="P79" s="43">
        <f t="shared" si="26"/>
        <v>765</v>
      </c>
      <c r="Q79" s="43">
        <f t="shared" si="27"/>
        <v>768</v>
      </c>
      <c r="R79" s="43">
        <f t="shared" si="28"/>
        <v>777</v>
      </c>
      <c r="S79" s="121" t="str">
        <f t="shared" si="21"/>
        <v>ok</v>
      </c>
      <c r="T79" s="45">
        <f t="shared" si="22"/>
        <v>2.1361815754339118E-2</v>
      </c>
      <c r="U79" s="45">
        <f t="shared" si="23"/>
        <v>3.9215686274509803E-3</v>
      </c>
      <c r="V79" s="45">
        <f t="shared" si="24"/>
        <v>1.171875E-2</v>
      </c>
      <c r="W79" s="45">
        <f t="shared" si="29"/>
        <v>1.2334044793930033E-2</v>
      </c>
      <c r="X79" s="45" t="s">
        <v>22</v>
      </c>
      <c r="Y79" s="45" t="s">
        <v>22</v>
      </c>
      <c r="Z79" s="45" t="s">
        <v>22</v>
      </c>
      <c r="AA79" s="45" t="s">
        <v>22</v>
      </c>
      <c r="AB79" s="45" t="s">
        <v>22</v>
      </c>
      <c r="AC79" s="45" t="s">
        <v>22</v>
      </c>
      <c r="AD79" s="45" t="s">
        <v>22</v>
      </c>
      <c r="AE79" s="45" t="s">
        <v>22</v>
      </c>
      <c r="AF79" s="58"/>
    </row>
    <row r="80" spans="1:32" x14ac:dyDescent="0.2">
      <c r="A80" s="41">
        <v>73</v>
      </c>
      <c r="B80" s="42" t="s">
        <v>127</v>
      </c>
      <c r="C80" s="43">
        <v>1723</v>
      </c>
      <c r="D80" s="43">
        <v>1748</v>
      </c>
      <c r="E80" s="43">
        <v>1768</v>
      </c>
      <c r="F80" s="43">
        <v>1775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v>0</v>
      </c>
      <c r="O80" s="43">
        <f t="shared" si="25"/>
        <v>1723</v>
      </c>
      <c r="P80" s="43">
        <f t="shared" si="26"/>
        <v>1748</v>
      </c>
      <c r="Q80" s="43">
        <f t="shared" si="27"/>
        <v>1768</v>
      </c>
      <c r="R80" s="43">
        <f t="shared" si="28"/>
        <v>1775</v>
      </c>
      <c r="S80" s="121" t="str">
        <f t="shared" si="21"/>
        <v>ok</v>
      </c>
      <c r="T80" s="45">
        <f t="shared" si="22"/>
        <v>1.4509576320371444E-2</v>
      </c>
      <c r="U80" s="45">
        <f t="shared" si="23"/>
        <v>1.1441647597254004E-2</v>
      </c>
      <c r="V80" s="45">
        <f t="shared" si="24"/>
        <v>3.9592760180995473E-3</v>
      </c>
      <c r="W80" s="45">
        <f t="shared" si="29"/>
        <v>9.9701666452416664E-3</v>
      </c>
      <c r="X80" s="45" t="s">
        <v>22</v>
      </c>
      <c r="Y80" s="45" t="s">
        <v>22</v>
      </c>
      <c r="Z80" s="45" t="s">
        <v>22</v>
      </c>
      <c r="AA80" s="45" t="s">
        <v>22</v>
      </c>
      <c r="AB80" s="45" t="s">
        <v>22</v>
      </c>
      <c r="AC80" s="45" t="s">
        <v>22</v>
      </c>
      <c r="AD80" s="45" t="s">
        <v>22</v>
      </c>
      <c r="AE80" s="45" t="s">
        <v>22</v>
      </c>
      <c r="AF80" s="58"/>
    </row>
    <row r="81" spans="1:32" x14ac:dyDescent="0.2">
      <c r="A81" s="41">
        <v>74</v>
      </c>
      <c r="B81" s="42" t="s">
        <v>128</v>
      </c>
      <c r="C81" s="43">
        <v>2805</v>
      </c>
      <c r="D81" s="43">
        <v>2818</v>
      </c>
      <c r="E81" s="43">
        <v>2846</v>
      </c>
      <c r="F81" s="43">
        <v>2876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>
        <v>0</v>
      </c>
      <c r="O81" s="43">
        <f t="shared" si="25"/>
        <v>2805</v>
      </c>
      <c r="P81" s="43">
        <f t="shared" si="26"/>
        <v>2818</v>
      </c>
      <c r="Q81" s="43">
        <f t="shared" si="27"/>
        <v>2846</v>
      </c>
      <c r="R81" s="43">
        <f t="shared" si="28"/>
        <v>2876</v>
      </c>
      <c r="S81" s="121" t="str">
        <f t="shared" si="21"/>
        <v>ok</v>
      </c>
      <c r="T81" s="45">
        <f t="shared" si="22"/>
        <v>4.6345811051693407E-3</v>
      </c>
      <c r="U81" s="45">
        <f t="shared" si="23"/>
        <v>9.9361249112845992E-3</v>
      </c>
      <c r="V81" s="45">
        <f t="shared" si="24"/>
        <v>1.0541110330288124E-2</v>
      </c>
      <c r="W81" s="45">
        <f t="shared" si="29"/>
        <v>8.370605448914022E-3</v>
      </c>
      <c r="X81" s="45" t="s">
        <v>22</v>
      </c>
      <c r="Y81" s="45" t="s">
        <v>22</v>
      </c>
      <c r="Z81" s="45" t="s">
        <v>22</v>
      </c>
      <c r="AA81" s="45" t="s">
        <v>22</v>
      </c>
      <c r="AB81" s="45" t="s">
        <v>22</v>
      </c>
      <c r="AC81" s="45" t="s">
        <v>22</v>
      </c>
      <c r="AD81" s="45" t="s">
        <v>22</v>
      </c>
      <c r="AE81" s="45" t="s">
        <v>22</v>
      </c>
      <c r="AF81" s="58"/>
    </row>
    <row r="82" spans="1:32" x14ac:dyDescent="0.2">
      <c r="A82" s="41">
        <v>75</v>
      </c>
      <c r="B82" s="42" t="s">
        <v>129</v>
      </c>
      <c r="C82" s="43">
        <v>1572</v>
      </c>
      <c r="D82" s="43">
        <v>1592</v>
      </c>
      <c r="E82" s="43">
        <v>1625</v>
      </c>
      <c r="F82" s="43">
        <v>1660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3">
        <v>0</v>
      </c>
      <c r="O82" s="43">
        <f t="shared" si="25"/>
        <v>1572</v>
      </c>
      <c r="P82" s="43">
        <f t="shared" si="26"/>
        <v>1592</v>
      </c>
      <c r="Q82" s="43">
        <f t="shared" si="27"/>
        <v>1625</v>
      </c>
      <c r="R82" s="43">
        <f t="shared" si="28"/>
        <v>1660</v>
      </c>
      <c r="S82" s="121" t="str">
        <f t="shared" si="21"/>
        <v>ok</v>
      </c>
      <c r="T82" s="45">
        <f t="shared" si="22"/>
        <v>1.2722646310432569E-2</v>
      </c>
      <c r="U82" s="45">
        <f t="shared" si="23"/>
        <v>2.0728643216080402E-2</v>
      </c>
      <c r="V82" s="45">
        <f t="shared" si="24"/>
        <v>2.1538461538461538E-2</v>
      </c>
      <c r="W82" s="45">
        <f t="shared" si="29"/>
        <v>1.8329917021658166E-2</v>
      </c>
      <c r="X82" s="45" t="s">
        <v>22</v>
      </c>
      <c r="Y82" s="45" t="s">
        <v>22</v>
      </c>
      <c r="Z82" s="45" t="s">
        <v>22</v>
      </c>
      <c r="AA82" s="45" t="s">
        <v>22</v>
      </c>
      <c r="AB82" s="45" t="s">
        <v>22</v>
      </c>
      <c r="AC82" s="45" t="s">
        <v>22</v>
      </c>
      <c r="AD82" s="45" t="s">
        <v>22</v>
      </c>
      <c r="AE82" s="45" t="s">
        <v>22</v>
      </c>
      <c r="AF82" s="58"/>
    </row>
    <row r="83" spans="1:32" ht="24" x14ac:dyDescent="0.2">
      <c r="A83" s="41">
        <v>76</v>
      </c>
      <c r="B83" s="42" t="s">
        <v>130</v>
      </c>
      <c r="C83" s="43">
        <v>4765</v>
      </c>
      <c r="D83" s="43">
        <v>4821</v>
      </c>
      <c r="E83" s="43">
        <v>4947</v>
      </c>
      <c r="F83" s="43">
        <v>5055</v>
      </c>
      <c r="G83" s="43">
        <v>4679</v>
      </c>
      <c r="H83" s="43">
        <v>4717</v>
      </c>
      <c r="I83" s="43">
        <v>4823</v>
      </c>
      <c r="J83" s="43">
        <v>4859</v>
      </c>
      <c r="K83" s="43">
        <v>107</v>
      </c>
      <c r="L83" s="43">
        <v>156</v>
      </c>
      <c r="M83" s="43">
        <v>151</v>
      </c>
      <c r="N83" s="43">
        <v>150</v>
      </c>
      <c r="O83" s="43">
        <f t="shared" si="25"/>
        <v>4872</v>
      </c>
      <c r="P83" s="43">
        <f t="shared" si="26"/>
        <v>4977</v>
      </c>
      <c r="Q83" s="43">
        <f t="shared" si="27"/>
        <v>5098</v>
      </c>
      <c r="R83" s="43">
        <f t="shared" si="28"/>
        <v>5205</v>
      </c>
      <c r="S83" s="121" t="str">
        <f t="shared" si="21"/>
        <v>ok</v>
      </c>
      <c r="T83" s="45">
        <f t="shared" si="22"/>
        <v>1.1752360965372508E-2</v>
      </c>
      <c r="U83" s="45">
        <f t="shared" si="23"/>
        <v>2.613565650280025E-2</v>
      </c>
      <c r="V83" s="45">
        <f t="shared" si="24"/>
        <v>2.1831412977562158E-2</v>
      </c>
      <c r="W83" s="45">
        <f t="shared" si="29"/>
        <v>1.9906476815244972E-2</v>
      </c>
      <c r="X83" s="45">
        <f>(H83-G83)/G83</f>
        <v>8.1213934601410565E-3</v>
      </c>
      <c r="Y83" s="45">
        <f>(I83-H83)/H83</f>
        <v>2.247191011235955E-2</v>
      </c>
      <c r="Z83" s="45">
        <f>(J83-I83)/I83</f>
        <v>7.4642338793282186E-3</v>
      </c>
      <c r="AA83" s="45">
        <f t="shared" ref="AA83:AA146" si="30">AVERAGE(X83:Z83)</f>
        <v>1.2685845817276276E-2</v>
      </c>
      <c r="AB83" s="55">
        <f>(L83-K83)/K83</f>
        <v>0.45794392523364486</v>
      </c>
      <c r="AC83" s="45">
        <f>(M83-L83)/L83</f>
        <v>-3.2051282051282048E-2</v>
      </c>
      <c r="AD83" s="45">
        <f>(N83-M83)/M83</f>
        <v>-6.6225165562913907E-3</v>
      </c>
      <c r="AE83" s="131">
        <f>AVERAGE(AC83:AD83)</f>
        <v>-1.9336899303786719E-2</v>
      </c>
      <c r="AF83" s="58" t="s">
        <v>300</v>
      </c>
    </row>
    <row r="84" spans="1:32" x14ac:dyDescent="0.2">
      <c r="A84" s="41">
        <v>77</v>
      </c>
      <c r="B84" s="42" t="s">
        <v>131</v>
      </c>
      <c r="C84" s="43">
        <v>1331</v>
      </c>
      <c r="D84" s="43">
        <v>1348</v>
      </c>
      <c r="E84" s="43">
        <v>1360</v>
      </c>
      <c r="F84" s="43">
        <v>1367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3">
        <v>0</v>
      </c>
      <c r="O84" s="43">
        <f t="shared" si="25"/>
        <v>1331</v>
      </c>
      <c r="P84" s="43">
        <f t="shared" si="26"/>
        <v>1348</v>
      </c>
      <c r="Q84" s="43">
        <f t="shared" si="27"/>
        <v>1360</v>
      </c>
      <c r="R84" s="43">
        <f t="shared" si="28"/>
        <v>1367</v>
      </c>
      <c r="S84" s="121" t="str">
        <f t="shared" si="21"/>
        <v>ok</v>
      </c>
      <c r="T84" s="45">
        <f t="shared" si="22"/>
        <v>1.2772351615326822E-2</v>
      </c>
      <c r="U84" s="45">
        <f t="shared" si="23"/>
        <v>8.9020771513353119E-3</v>
      </c>
      <c r="V84" s="45">
        <f t="shared" si="24"/>
        <v>5.1470588235294117E-3</v>
      </c>
      <c r="W84" s="45">
        <f t="shared" si="29"/>
        <v>8.9404958633971816E-3</v>
      </c>
      <c r="X84" s="45" t="s">
        <v>22</v>
      </c>
      <c r="Y84" s="45" t="s">
        <v>22</v>
      </c>
      <c r="Z84" s="45" t="s">
        <v>22</v>
      </c>
      <c r="AA84" s="45" t="s">
        <v>22</v>
      </c>
      <c r="AB84" s="45" t="s">
        <v>22</v>
      </c>
      <c r="AC84" s="45" t="s">
        <v>22</v>
      </c>
      <c r="AD84" s="45" t="s">
        <v>22</v>
      </c>
      <c r="AE84" s="45" t="s">
        <v>22</v>
      </c>
      <c r="AF84" s="58"/>
    </row>
    <row r="85" spans="1:32" x14ac:dyDescent="0.2">
      <c r="A85" s="41">
        <v>78</v>
      </c>
      <c r="B85" s="42" t="s">
        <v>132</v>
      </c>
      <c r="C85" s="43">
        <v>1995</v>
      </c>
      <c r="D85" s="43">
        <v>2025</v>
      </c>
      <c r="E85" s="43">
        <v>2076</v>
      </c>
      <c r="F85" s="43">
        <v>2097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v>0</v>
      </c>
      <c r="O85" s="43">
        <f t="shared" si="25"/>
        <v>1995</v>
      </c>
      <c r="P85" s="43">
        <f t="shared" si="26"/>
        <v>2025</v>
      </c>
      <c r="Q85" s="43">
        <f t="shared" si="27"/>
        <v>2076</v>
      </c>
      <c r="R85" s="43">
        <f t="shared" si="28"/>
        <v>2097</v>
      </c>
      <c r="S85" s="121" t="str">
        <f t="shared" si="21"/>
        <v>ok</v>
      </c>
      <c r="T85" s="45">
        <f t="shared" si="22"/>
        <v>1.5037593984962405E-2</v>
      </c>
      <c r="U85" s="45">
        <f t="shared" si="23"/>
        <v>2.5185185185185185E-2</v>
      </c>
      <c r="V85" s="45">
        <f t="shared" si="24"/>
        <v>1.0115606936416185E-2</v>
      </c>
      <c r="W85" s="45">
        <f t="shared" si="29"/>
        <v>1.6779462035521258E-2</v>
      </c>
      <c r="X85" s="45" t="s">
        <v>22</v>
      </c>
      <c r="Y85" s="45" t="s">
        <v>22</v>
      </c>
      <c r="Z85" s="45" t="s">
        <v>22</v>
      </c>
      <c r="AA85" s="45" t="s">
        <v>22</v>
      </c>
      <c r="AB85" s="45" t="s">
        <v>22</v>
      </c>
      <c r="AC85" s="45" t="s">
        <v>22</v>
      </c>
      <c r="AD85" s="45" t="s">
        <v>22</v>
      </c>
      <c r="AE85" s="45" t="s">
        <v>22</v>
      </c>
      <c r="AF85" s="58"/>
    </row>
    <row r="86" spans="1:32" x14ac:dyDescent="0.2">
      <c r="A86" s="41">
        <v>79</v>
      </c>
      <c r="B86" s="42" t="s">
        <v>133</v>
      </c>
      <c r="C86" s="43">
        <v>3994</v>
      </c>
      <c r="D86" s="43">
        <v>4086</v>
      </c>
      <c r="E86" s="43">
        <v>4214</v>
      </c>
      <c r="F86" s="43">
        <v>4309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v>0</v>
      </c>
      <c r="O86" s="43">
        <f t="shared" si="25"/>
        <v>3994</v>
      </c>
      <c r="P86" s="43">
        <f t="shared" si="26"/>
        <v>4086</v>
      </c>
      <c r="Q86" s="43">
        <f t="shared" si="27"/>
        <v>4214</v>
      </c>
      <c r="R86" s="43">
        <f t="shared" si="28"/>
        <v>4309</v>
      </c>
      <c r="S86" s="121" t="str">
        <f t="shared" si="21"/>
        <v>ok</v>
      </c>
      <c r="T86" s="45">
        <f t="shared" si="22"/>
        <v>2.3034551827741612E-2</v>
      </c>
      <c r="U86" s="45">
        <f t="shared" si="23"/>
        <v>3.1326480665687717E-2</v>
      </c>
      <c r="V86" s="45">
        <f t="shared" si="24"/>
        <v>2.2543901281442808E-2</v>
      </c>
      <c r="W86" s="45">
        <f t="shared" si="29"/>
        <v>2.5634977924957378E-2</v>
      </c>
      <c r="X86" s="45" t="s">
        <v>22</v>
      </c>
      <c r="Y86" s="45" t="s">
        <v>22</v>
      </c>
      <c r="Z86" s="45" t="s">
        <v>22</v>
      </c>
      <c r="AA86" s="45" t="s">
        <v>22</v>
      </c>
      <c r="AB86" s="45" t="s">
        <v>22</v>
      </c>
      <c r="AC86" s="45" t="s">
        <v>22</v>
      </c>
      <c r="AD86" s="45" t="s">
        <v>22</v>
      </c>
      <c r="AE86" s="45" t="s">
        <v>22</v>
      </c>
      <c r="AF86" s="58"/>
    </row>
    <row r="87" spans="1:32" x14ac:dyDescent="0.2">
      <c r="A87" s="41">
        <v>80</v>
      </c>
      <c r="B87" s="42" t="s">
        <v>41</v>
      </c>
      <c r="C87" s="43">
        <v>1323</v>
      </c>
      <c r="D87" s="43">
        <v>1344</v>
      </c>
      <c r="E87" s="43">
        <v>1364</v>
      </c>
      <c r="F87" s="43">
        <v>1386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v>0</v>
      </c>
      <c r="O87" s="43">
        <f t="shared" si="25"/>
        <v>1323</v>
      </c>
      <c r="P87" s="43">
        <f t="shared" si="26"/>
        <v>1344</v>
      </c>
      <c r="Q87" s="43">
        <f t="shared" si="27"/>
        <v>1364</v>
      </c>
      <c r="R87" s="43">
        <f t="shared" si="28"/>
        <v>1386</v>
      </c>
      <c r="S87" s="121" t="str">
        <f t="shared" si="21"/>
        <v>ok</v>
      </c>
      <c r="T87" s="45">
        <f t="shared" si="22"/>
        <v>1.5873015873015872E-2</v>
      </c>
      <c r="U87" s="45">
        <f t="shared" si="23"/>
        <v>1.488095238095238E-2</v>
      </c>
      <c r="V87" s="45">
        <f t="shared" si="24"/>
        <v>1.6129032258064516E-2</v>
      </c>
      <c r="W87" s="45">
        <f t="shared" si="29"/>
        <v>1.5627666837344258E-2</v>
      </c>
      <c r="X87" s="45" t="s">
        <v>22</v>
      </c>
      <c r="Y87" s="45" t="s">
        <v>22</v>
      </c>
      <c r="Z87" s="45" t="s">
        <v>22</v>
      </c>
      <c r="AA87" s="45" t="s">
        <v>22</v>
      </c>
      <c r="AB87" s="45" t="s">
        <v>22</v>
      </c>
      <c r="AC87" s="45" t="s">
        <v>22</v>
      </c>
      <c r="AD87" s="45" t="s">
        <v>22</v>
      </c>
      <c r="AE87" s="45" t="s">
        <v>22</v>
      </c>
      <c r="AF87" s="58"/>
    </row>
    <row r="88" spans="1:32" ht="24" x14ac:dyDescent="0.2">
      <c r="A88" s="41">
        <v>81</v>
      </c>
      <c r="B88" s="42" t="s">
        <v>134</v>
      </c>
      <c r="C88" s="43">
        <v>39646</v>
      </c>
      <c r="D88" s="43">
        <v>40188</v>
      </c>
      <c r="E88" s="43">
        <v>41038</v>
      </c>
      <c r="F88" s="43">
        <v>42484</v>
      </c>
      <c r="G88" s="43">
        <v>29668</v>
      </c>
      <c r="H88" s="43">
        <v>34941</v>
      </c>
      <c r="I88" s="43">
        <v>35025</v>
      </c>
      <c r="J88" s="43">
        <v>35702</v>
      </c>
      <c r="K88" s="43">
        <v>142</v>
      </c>
      <c r="L88" s="43">
        <v>324</v>
      </c>
      <c r="M88" s="43">
        <v>315</v>
      </c>
      <c r="N88" s="43">
        <v>302</v>
      </c>
      <c r="O88" s="43">
        <f t="shared" si="25"/>
        <v>39788</v>
      </c>
      <c r="P88" s="43">
        <f t="shared" si="26"/>
        <v>40512</v>
      </c>
      <c r="Q88" s="43">
        <f t="shared" si="27"/>
        <v>41353</v>
      </c>
      <c r="R88" s="43">
        <f t="shared" si="28"/>
        <v>42786</v>
      </c>
      <c r="S88" s="121" t="str">
        <f t="shared" si="21"/>
        <v>ok</v>
      </c>
      <c r="T88" s="45">
        <f t="shared" si="22"/>
        <v>1.3670988245976895E-2</v>
      </c>
      <c r="U88" s="45">
        <f t="shared" si="23"/>
        <v>2.1150592216582064E-2</v>
      </c>
      <c r="V88" s="45">
        <f t="shared" si="24"/>
        <v>3.5235635264876455E-2</v>
      </c>
      <c r="W88" s="45">
        <f t="shared" si="29"/>
        <v>2.3352405242478474E-2</v>
      </c>
      <c r="X88" s="45">
        <f>(H88-G88)/G88</f>
        <v>0.1777335850074154</v>
      </c>
      <c r="Y88" s="45">
        <f>(I88-H88)/H88</f>
        <v>2.4040525457199279E-3</v>
      </c>
      <c r="Z88" s="45">
        <f>(J88-I88)/I88</f>
        <v>1.932905067808708E-2</v>
      </c>
      <c r="AA88" s="45">
        <f t="shared" si="30"/>
        <v>6.6488896077074131E-2</v>
      </c>
      <c r="AB88" s="55">
        <f>(L88-K88)/K88</f>
        <v>1.2816901408450705</v>
      </c>
      <c r="AC88" s="45">
        <f>(M88-L88)/L88</f>
        <v>-2.7777777777777776E-2</v>
      </c>
      <c r="AD88" s="45">
        <f>(N88-M88)/M88</f>
        <v>-4.1269841269841269E-2</v>
      </c>
      <c r="AE88" s="131">
        <f>AVERAGE(AC88:AD88)</f>
        <v>-3.4523809523809526E-2</v>
      </c>
      <c r="AF88" s="58" t="s">
        <v>300</v>
      </c>
    </row>
    <row r="89" spans="1:32" x14ac:dyDescent="0.2">
      <c r="A89" s="41">
        <v>82</v>
      </c>
      <c r="B89" s="42" t="s">
        <v>135</v>
      </c>
      <c r="C89" s="43">
        <v>1846</v>
      </c>
      <c r="D89" s="43">
        <v>1881</v>
      </c>
      <c r="E89" s="43">
        <v>1925</v>
      </c>
      <c r="F89" s="43">
        <v>1999</v>
      </c>
      <c r="G89" s="43">
        <v>0</v>
      </c>
      <c r="H89" s="43">
        <v>0</v>
      </c>
      <c r="I89" s="43">
        <v>0</v>
      </c>
      <c r="J89" s="43">
        <v>0</v>
      </c>
      <c r="K89" s="43">
        <v>0</v>
      </c>
      <c r="L89" s="43">
        <v>0</v>
      </c>
      <c r="M89" s="43">
        <v>0</v>
      </c>
      <c r="N89" s="43">
        <v>0</v>
      </c>
      <c r="O89" s="43">
        <f t="shared" si="25"/>
        <v>1846</v>
      </c>
      <c r="P89" s="43">
        <f t="shared" si="26"/>
        <v>1881</v>
      </c>
      <c r="Q89" s="43">
        <f t="shared" si="27"/>
        <v>1925</v>
      </c>
      <c r="R89" s="43">
        <f t="shared" si="28"/>
        <v>1999</v>
      </c>
      <c r="S89" s="121" t="str">
        <f t="shared" si="21"/>
        <v>ok</v>
      </c>
      <c r="T89" s="45">
        <f t="shared" si="22"/>
        <v>1.8959913326110509E-2</v>
      </c>
      <c r="U89" s="45">
        <f t="shared" si="23"/>
        <v>2.3391812865497075E-2</v>
      </c>
      <c r="V89" s="45">
        <f t="shared" si="24"/>
        <v>3.8441558441558443E-2</v>
      </c>
      <c r="W89" s="45">
        <f t="shared" si="29"/>
        <v>2.6931094877722009E-2</v>
      </c>
      <c r="X89" s="45" t="s">
        <v>22</v>
      </c>
      <c r="Y89" s="45" t="s">
        <v>22</v>
      </c>
      <c r="Z89" s="45" t="s">
        <v>22</v>
      </c>
      <c r="AA89" s="45" t="s">
        <v>22</v>
      </c>
      <c r="AB89" s="45" t="s">
        <v>22</v>
      </c>
      <c r="AC89" s="45" t="s">
        <v>22</v>
      </c>
      <c r="AD89" s="45" t="s">
        <v>22</v>
      </c>
      <c r="AE89" s="45" t="s">
        <v>22</v>
      </c>
      <c r="AF89" s="58"/>
    </row>
    <row r="90" spans="1:32" x14ac:dyDescent="0.2">
      <c r="A90" s="41">
        <v>83</v>
      </c>
      <c r="B90" s="42" t="s">
        <v>136</v>
      </c>
      <c r="C90" s="43">
        <v>888</v>
      </c>
      <c r="D90" s="43">
        <v>913</v>
      </c>
      <c r="E90" s="43">
        <v>926</v>
      </c>
      <c r="F90" s="43">
        <v>954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3">
        <v>0</v>
      </c>
      <c r="O90" s="43">
        <f t="shared" si="25"/>
        <v>888</v>
      </c>
      <c r="P90" s="43">
        <f t="shared" si="26"/>
        <v>913</v>
      </c>
      <c r="Q90" s="43">
        <f t="shared" si="27"/>
        <v>926</v>
      </c>
      <c r="R90" s="43">
        <f t="shared" si="28"/>
        <v>954</v>
      </c>
      <c r="S90" s="121" t="str">
        <f t="shared" si="21"/>
        <v>ok</v>
      </c>
      <c r="T90" s="45">
        <f t="shared" si="22"/>
        <v>2.8153153153153154E-2</v>
      </c>
      <c r="U90" s="45">
        <f t="shared" si="23"/>
        <v>1.4238773274917854E-2</v>
      </c>
      <c r="V90" s="45">
        <f t="shared" si="24"/>
        <v>3.0237580993520519E-2</v>
      </c>
      <c r="W90" s="45">
        <f t="shared" si="29"/>
        <v>2.4209835807197173E-2</v>
      </c>
      <c r="X90" s="45" t="s">
        <v>22</v>
      </c>
      <c r="Y90" s="45" t="s">
        <v>22</v>
      </c>
      <c r="Z90" s="45" t="s">
        <v>22</v>
      </c>
      <c r="AA90" s="45" t="s">
        <v>22</v>
      </c>
      <c r="AB90" s="45" t="s">
        <v>22</v>
      </c>
      <c r="AC90" s="45" t="s">
        <v>22</v>
      </c>
      <c r="AD90" s="45" t="s">
        <v>22</v>
      </c>
      <c r="AE90" s="45" t="s">
        <v>22</v>
      </c>
      <c r="AF90" s="58"/>
    </row>
    <row r="91" spans="1:32" x14ac:dyDescent="0.2">
      <c r="A91" s="41">
        <v>84</v>
      </c>
      <c r="B91" s="42" t="s">
        <v>137</v>
      </c>
      <c r="C91" s="43">
        <v>4474</v>
      </c>
      <c r="D91" s="43">
        <v>4650</v>
      </c>
      <c r="E91" s="43">
        <v>4796</v>
      </c>
      <c r="F91" s="43">
        <v>4921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v>0</v>
      </c>
      <c r="O91" s="43">
        <f t="shared" si="25"/>
        <v>4474</v>
      </c>
      <c r="P91" s="43">
        <f t="shared" si="26"/>
        <v>4650</v>
      </c>
      <c r="Q91" s="43">
        <f t="shared" si="27"/>
        <v>4796</v>
      </c>
      <c r="R91" s="43">
        <f t="shared" si="28"/>
        <v>4921</v>
      </c>
      <c r="S91" s="121" t="str">
        <f t="shared" si="21"/>
        <v>ok</v>
      </c>
      <c r="T91" s="45">
        <f t="shared" si="22"/>
        <v>3.9338399642378188E-2</v>
      </c>
      <c r="U91" s="45">
        <f t="shared" si="23"/>
        <v>3.1397849462365589E-2</v>
      </c>
      <c r="V91" s="45">
        <f t="shared" si="24"/>
        <v>2.6063386155129275E-2</v>
      </c>
      <c r="W91" s="45">
        <f t="shared" si="29"/>
        <v>3.2266545086624347E-2</v>
      </c>
      <c r="X91" s="45" t="s">
        <v>22</v>
      </c>
      <c r="Y91" s="45" t="s">
        <v>22</v>
      </c>
      <c r="Z91" s="45" t="s">
        <v>22</v>
      </c>
      <c r="AA91" s="45" t="s">
        <v>22</v>
      </c>
      <c r="AB91" s="45" t="s">
        <v>22</v>
      </c>
      <c r="AC91" s="45" t="s">
        <v>22</v>
      </c>
      <c r="AD91" s="45" t="s">
        <v>22</v>
      </c>
      <c r="AE91" s="45" t="s">
        <v>22</v>
      </c>
      <c r="AF91" s="58"/>
    </row>
    <row r="92" spans="1:32" x14ac:dyDescent="0.2">
      <c r="A92" s="41">
        <v>85</v>
      </c>
      <c r="B92" s="42" t="s">
        <v>42</v>
      </c>
      <c r="C92" s="43">
        <v>2264</v>
      </c>
      <c r="D92" s="43">
        <v>2390</v>
      </c>
      <c r="E92" s="43">
        <v>2422</v>
      </c>
      <c r="F92" s="43">
        <v>2453</v>
      </c>
      <c r="G92" s="43">
        <v>0</v>
      </c>
      <c r="H92" s="43">
        <v>0</v>
      </c>
      <c r="I92" s="43">
        <v>0</v>
      </c>
      <c r="J92" s="43">
        <v>0</v>
      </c>
      <c r="K92" s="43">
        <v>0</v>
      </c>
      <c r="L92" s="43">
        <v>0</v>
      </c>
      <c r="M92" s="43">
        <v>0</v>
      </c>
      <c r="N92" s="43">
        <v>0</v>
      </c>
      <c r="O92" s="43">
        <f t="shared" si="25"/>
        <v>2264</v>
      </c>
      <c r="P92" s="43">
        <f t="shared" si="26"/>
        <v>2390</v>
      </c>
      <c r="Q92" s="43">
        <f t="shared" si="27"/>
        <v>2422</v>
      </c>
      <c r="R92" s="43">
        <f t="shared" si="28"/>
        <v>2453</v>
      </c>
      <c r="S92" s="121" t="str">
        <f t="shared" si="21"/>
        <v>ok</v>
      </c>
      <c r="T92" s="45">
        <f t="shared" si="22"/>
        <v>5.5653710247349823E-2</v>
      </c>
      <c r="U92" s="45">
        <f t="shared" si="23"/>
        <v>1.3389121338912133E-2</v>
      </c>
      <c r="V92" s="45">
        <f t="shared" si="24"/>
        <v>1.2799339388934764E-2</v>
      </c>
      <c r="W92" s="45">
        <f t="shared" si="29"/>
        <v>2.7280723658398908E-2</v>
      </c>
      <c r="X92" s="45" t="s">
        <v>22</v>
      </c>
      <c r="Y92" s="45" t="s">
        <v>22</v>
      </c>
      <c r="Z92" s="45" t="s">
        <v>22</v>
      </c>
      <c r="AA92" s="45" t="s">
        <v>22</v>
      </c>
      <c r="AB92" s="45" t="s">
        <v>22</v>
      </c>
      <c r="AC92" s="45" t="s">
        <v>22</v>
      </c>
      <c r="AD92" s="45" t="s">
        <v>22</v>
      </c>
      <c r="AE92" s="45" t="s">
        <v>22</v>
      </c>
      <c r="AF92" s="58"/>
    </row>
    <row r="93" spans="1:32" ht="24" x14ac:dyDescent="0.2">
      <c r="A93" s="41">
        <v>86</v>
      </c>
      <c r="B93" s="42" t="s">
        <v>138</v>
      </c>
      <c r="C93" s="43">
        <v>20899</v>
      </c>
      <c r="D93" s="43">
        <v>22138</v>
      </c>
      <c r="E93" s="43">
        <v>22525</v>
      </c>
      <c r="F93" s="43">
        <v>23377</v>
      </c>
      <c r="G93" s="43">
        <v>19885</v>
      </c>
      <c r="H93" s="43">
        <v>20862</v>
      </c>
      <c r="I93" s="43">
        <v>21065</v>
      </c>
      <c r="J93" s="43">
        <v>22195</v>
      </c>
      <c r="K93" s="43">
        <v>1740</v>
      </c>
      <c r="L93" s="43">
        <v>2124</v>
      </c>
      <c r="M93" s="43">
        <v>2174</v>
      </c>
      <c r="N93" s="43">
        <v>2229</v>
      </c>
      <c r="O93" s="43">
        <f t="shared" si="25"/>
        <v>22639</v>
      </c>
      <c r="P93" s="43">
        <f t="shared" si="26"/>
        <v>24262</v>
      </c>
      <c r="Q93" s="43">
        <f t="shared" si="27"/>
        <v>24699</v>
      </c>
      <c r="R93" s="43">
        <f t="shared" si="28"/>
        <v>25606</v>
      </c>
      <c r="S93" s="121" t="str">
        <f t="shared" si="21"/>
        <v>ok</v>
      </c>
      <c r="T93" s="45">
        <f t="shared" si="22"/>
        <v>5.9285133259964588E-2</v>
      </c>
      <c r="U93" s="45">
        <f t="shared" si="23"/>
        <v>1.7481253952479899E-2</v>
      </c>
      <c r="V93" s="45">
        <f t="shared" si="24"/>
        <v>3.7824639289678136E-2</v>
      </c>
      <c r="W93" s="45">
        <f t="shared" si="29"/>
        <v>3.8197008834040876E-2</v>
      </c>
      <c r="X93" s="45">
        <f t="shared" ref="X93:Z97" si="31">(H93-G93)/G93</f>
        <v>4.9132511943676141E-2</v>
      </c>
      <c r="Y93" s="45">
        <f t="shared" si="31"/>
        <v>9.7306106797047254E-3</v>
      </c>
      <c r="Z93" s="45">
        <f t="shared" si="31"/>
        <v>5.364348445288393E-2</v>
      </c>
      <c r="AA93" s="45">
        <f t="shared" si="30"/>
        <v>3.7502202358754934E-2</v>
      </c>
      <c r="AB93" s="55">
        <f t="shared" ref="AB93:AD97" si="32">(L93-K93)/K93</f>
        <v>0.22068965517241379</v>
      </c>
      <c r="AC93" s="45">
        <f t="shared" si="32"/>
        <v>2.3540489642184557E-2</v>
      </c>
      <c r="AD93" s="45">
        <f t="shared" si="32"/>
        <v>2.5298988040478382E-2</v>
      </c>
      <c r="AE93" s="131">
        <f>AVERAGE(AC93:AD93)</f>
        <v>2.441973884133147E-2</v>
      </c>
      <c r="AF93" s="58" t="s">
        <v>300</v>
      </c>
    </row>
    <row r="94" spans="1:32" ht="24" x14ac:dyDescent="0.2">
      <c r="A94" s="41">
        <v>87</v>
      </c>
      <c r="B94" s="42" t="s">
        <v>43</v>
      </c>
      <c r="C94" s="43">
        <v>641342</v>
      </c>
      <c r="D94" s="43">
        <v>654501</v>
      </c>
      <c r="E94" s="43">
        <v>664519</v>
      </c>
      <c r="F94" s="43">
        <v>676250</v>
      </c>
      <c r="G94" s="43">
        <v>516115</v>
      </c>
      <c r="H94" s="43">
        <v>527895</v>
      </c>
      <c r="I94" s="43">
        <v>534518</v>
      </c>
      <c r="J94" s="43">
        <v>542224</v>
      </c>
      <c r="K94" s="43">
        <v>12440</v>
      </c>
      <c r="L94" s="43">
        <v>14937</v>
      </c>
      <c r="M94" s="43">
        <v>14801</v>
      </c>
      <c r="N94" s="43">
        <v>14319</v>
      </c>
      <c r="O94" s="43">
        <f t="shared" si="25"/>
        <v>653782</v>
      </c>
      <c r="P94" s="43">
        <f t="shared" si="26"/>
        <v>669438</v>
      </c>
      <c r="Q94" s="43">
        <f t="shared" si="27"/>
        <v>679320</v>
      </c>
      <c r="R94" s="43">
        <f t="shared" si="28"/>
        <v>690569</v>
      </c>
      <c r="S94" s="121" t="str">
        <f t="shared" si="21"/>
        <v>ok</v>
      </c>
      <c r="T94" s="45">
        <f t="shared" si="22"/>
        <v>2.0517913999083173E-2</v>
      </c>
      <c r="U94" s="45">
        <f t="shared" si="23"/>
        <v>1.5306317331829898E-2</v>
      </c>
      <c r="V94" s="45">
        <f t="shared" si="24"/>
        <v>1.7653370332526234E-2</v>
      </c>
      <c r="W94" s="45">
        <f t="shared" si="29"/>
        <v>1.7825867221146433E-2</v>
      </c>
      <c r="X94" s="45">
        <f t="shared" si="31"/>
        <v>2.2824370537573989E-2</v>
      </c>
      <c r="Y94" s="45">
        <f t="shared" si="31"/>
        <v>1.2546055560291345E-2</v>
      </c>
      <c r="Z94" s="45">
        <f t="shared" si="31"/>
        <v>1.4416726845494445E-2</v>
      </c>
      <c r="AA94" s="45">
        <f t="shared" si="30"/>
        <v>1.6595717647786595E-2</v>
      </c>
      <c r="AB94" s="55">
        <f t="shared" si="32"/>
        <v>0.2007234726688103</v>
      </c>
      <c r="AC94" s="45">
        <f t="shared" si="32"/>
        <v>-9.1049072772310374E-3</v>
      </c>
      <c r="AD94" s="45">
        <f t="shared" si="32"/>
        <v>-3.2565367204918587E-2</v>
      </c>
      <c r="AE94" s="131">
        <f>AVERAGE(AC94:AD94)</f>
        <v>-2.0835137241074813E-2</v>
      </c>
      <c r="AF94" s="58" t="s">
        <v>300</v>
      </c>
    </row>
    <row r="95" spans="1:32" ht="24" x14ac:dyDescent="0.2">
      <c r="A95" s="41">
        <v>88</v>
      </c>
      <c r="B95" s="42" t="s">
        <v>139</v>
      </c>
      <c r="C95" s="43">
        <v>15232</v>
      </c>
      <c r="D95" s="43">
        <v>15468</v>
      </c>
      <c r="E95" s="43">
        <v>15810</v>
      </c>
      <c r="F95" s="43">
        <v>16140</v>
      </c>
      <c r="G95" s="43">
        <v>5554</v>
      </c>
      <c r="H95" s="43">
        <v>5615</v>
      </c>
      <c r="I95" s="43">
        <v>5745</v>
      </c>
      <c r="J95" s="43">
        <v>5828</v>
      </c>
      <c r="K95" s="43">
        <v>752</v>
      </c>
      <c r="L95" s="43">
        <v>1042</v>
      </c>
      <c r="M95" s="43">
        <v>1022</v>
      </c>
      <c r="N95" s="43">
        <v>1008</v>
      </c>
      <c r="O95" s="43">
        <f t="shared" si="25"/>
        <v>15984</v>
      </c>
      <c r="P95" s="43">
        <f t="shared" si="26"/>
        <v>16510</v>
      </c>
      <c r="Q95" s="43">
        <f t="shared" si="27"/>
        <v>16832</v>
      </c>
      <c r="R95" s="43">
        <f t="shared" si="28"/>
        <v>17148</v>
      </c>
      <c r="S95" s="121" t="str">
        <f t="shared" si="21"/>
        <v>ok</v>
      </c>
      <c r="T95" s="45">
        <f t="shared" si="22"/>
        <v>1.5493697478991597E-2</v>
      </c>
      <c r="U95" s="45">
        <f t="shared" si="23"/>
        <v>2.2110162916989914E-2</v>
      </c>
      <c r="V95" s="45">
        <f t="shared" si="24"/>
        <v>2.0872865275142316E-2</v>
      </c>
      <c r="W95" s="45">
        <f t="shared" si="29"/>
        <v>1.9492241890374611E-2</v>
      </c>
      <c r="X95" s="45">
        <f t="shared" si="31"/>
        <v>1.0983075261073101E-2</v>
      </c>
      <c r="Y95" s="45">
        <f t="shared" si="31"/>
        <v>2.3152270703472842E-2</v>
      </c>
      <c r="Z95" s="45">
        <f t="shared" si="31"/>
        <v>1.4447345517841602E-2</v>
      </c>
      <c r="AA95" s="45">
        <f t="shared" si="30"/>
        <v>1.6194230494129182E-2</v>
      </c>
      <c r="AB95" s="55">
        <f t="shared" si="32"/>
        <v>0.38563829787234044</v>
      </c>
      <c r="AC95" s="45">
        <f t="shared" si="32"/>
        <v>-1.9193857965451054E-2</v>
      </c>
      <c r="AD95" s="45">
        <f t="shared" si="32"/>
        <v>-1.3698630136986301E-2</v>
      </c>
      <c r="AE95" s="131">
        <f>AVERAGE(AC95:AD95)</f>
        <v>-1.6446244051218677E-2</v>
      </c>
      <c r="AF95" s="58" t="s">
        <v>300</v>
      </c>
    </row>
    <row r="96" spans="1:32" ht="24" x14ac:dyDescent="0.2">
      <c r="A96" s="41">
        <v>89</v>
      </c>
      <c r="B96" s="42" t="s">
        <v>140</v>
      </c>
      <c r="C96" s="43">
        <v>9934</v>
      </c>
      <c r="D96" s="43">
        <v>10238</v>
      </c>
      <c r="E96" s="43">
        <v>10434</v>
      </c>
      <c r="F96" s="43">
        <v>10571</v>
      </c>
      <c r="G96" s="43">
        <v>5018</v>
      </c>
      <c r="H96" s="43">
        <v>5318</v>
      </c>
      <c r="I96" s="43">
        <v>6076</v>
      </c>
      <c r="J96" s="43">
        <v>6332</v>
      </c>
      <c r="K96" s="43">
        <v>2</v>
      </c>
      <c r="L96" s="43">
        <v>10</v>
      </c>
      <c r="M96" s="43">
        <v>9</v>
      </c>
      <c r="N96" s="43">
        <v>8</v>
      </c>
      <c r="O96" s="43">
        <f t="shared" si="25"/>
        <v>9936</v>
      </c>
      <c r="P96" s="43">
        <f t="shared" si="26"/>
        <v>10248</v>
      </c>
      <c r="Q96" s="43">
        <f t="shared" si="27"/>
        <v>10443</v>
      </c>
      <c r="R96" s="43">
        <f t="shared" si="28"/>
        <v>10579</v>
      </c>
      <c r="S96" s="121" t="str">
        <f t="shared" si="21"/>
        <v>ok</v>
      </c>
      <c r="T96" s="45">
        <f t="shared" si="22"/>
        <v>3.0601973021944836E-2</v>
      </c>
      <c r="U96" s="45">
        <f t="shared" si="23"/>
        <v>1.9144364133619848E-2</v>
      </c>
      <c r="V96" s="45">
        <f t="shared" si="24"/>
        <v>1.3130151428023769E-2</v>
      </c>
      <c r="W96" s="45">
        <f t="shared" si="29"/>
        <v>2.0958829527862821E-2</v>
      </c>
      <c r="X96" s="45">
        <f t="shared" si="31"/>
        <v>5.9784774810681549E-2</v>
      </c>
      <c r="Y96" s="45">
        <f t="shared" si="31"/>
        <v>0.14253478751410303</v>
      </c>
      <c r="Z96" s="45">
        <f t="shared" si="31"/>
        <v>4.2132982225148122E-2</v>
      </c>
      <c r="AA96" s="45">
        <f t="shared" si="30"/>
        <v>8.148418151664423E-2</v>
      </c>
      <c r="AB96" s="55">
        <f t="shared" si="32"/>
        <v>4</v>
      </c>
      <c r="AC96" s="45">
        <f t="shared" si="32"/>
        <v>-0.1</v>
      </c>
      <c r="AD96" s="45">
        <f t="shared" si="32"/>
        <v>-0.1111111111111111</v>
      </c>
      <c r="AE96" s="131">
        <f>AVERAGE(AC96:AD96)</f>
        <v>-0.10555555555555556</v>
      </c>
      <c r="AF96" s="58" t="s">
        <v>300</v>
      </c>
    </row>
    <row r="97" spans="1:32" ht="24" x14ac:dyDescent="0.2">
      <c r="A97" s="41">
        <v>90</v>
      </c>
      <c r="B97" s="42" t="s">
        <v>141</v>
      </c>
      <c r="C97" s="43">
        <v>13326</v>
      </c>
      <c r="D97" s="43">
        <v>13601</v>
      </c>
      <c r="E97" s="43">
        <v>13873</v>
      </c>
      <c r="F97" s="43">
        <v>14148</v>
      </c>
      <c r="G97" s="43">
        <v>6537</v>
      </c>
      <c r="H97" s="43">
        <v>6697</v>
      </c>
      <c r="I97" s="43">
        <v>6848</v>
      </c>
      <c r="J97" s="43">
        <v>6995</v>
      </c>
      <c r="K97" s="43">
        <v>264</v>
      </c>
      <c r="L97" s="43">
        <v>358</v>
      </c>
      <c r="M97" s="43">
        <v>365</v>
      </c>
      <c r="N97" s="43">
        <v>369</v>
      </c>
      <c r="O97" s="43">
        <f t="shared" si="25"/>
        <v>13590</v>
      </c>
      <c r="P97" s="43">
        <f t="shared" si="26"/>
        <v>13959</v>
      </c>
      <c r="Q97" s="43">
        <f t="shared" si="27"/>
        <v>14238</v>
      </c>
      <c r="R97" s="43">
        <f t="shared" si="28"/>
        <v>14517</v>
      </c>
      <c r="S97" s="121" t="str">
        <f t="shared" si="21"/>
        <v>ok</v>
      </c>
      <c r="T97" s="45">
        <f t="shared" si="22"/>
        <v>2.0636349992495872E-2</v>
      </c>
      <c r="U97" s="45">
        <f t="shared" si="23"/>
        <v>1.9998529519888245E-2</v>
      </c>
      <c r="V97" s="45">
        <f t="shared" si="24"/>
        <v>1.9822677142651193E-2</v>
      </c>
      <c r="W97" s="45">
        <f t="shared" si="29"/>
        <v>2.015251888501177E-2</v>
      </c>
      <c r="X97" s="45">
        <f t="shared" si="31"/>
        <v>2.4476059354443934E-2</v>
      </c>
      <c r="Y97" s="45">
        <f t="shared" si="31"/>
        <v>2.254740928774078E-2</v>
      </c>
      <c r="Z97" s="45">
        <f t="shared" si="31"/>
        <v>2.1466121495327103E-2</v>
      </c>
      <c r="AA97" s="45">
        <f t="shared" si="30"/>
        <v>2.2829863379170607E-2</v>
      </c>
      <c r="AB97" s="55">
        <f t="shared" si="32"/>
        <v>0.35606060606060608</v>
      </c>
      <c r="AC97" s="45">
        <f t="shared" si="32"/>
        <v>1.9553072625698324E-2</v>
      </c>
      <c r="AD97" s="45">
        <f t="shared" si="32"/>
        <v>1.0958904109589041E-2</v>
      </c>
      <c r="AE97" s="131">
        <f>AVERAGE(AC97:AD97)</f>
        <v>1.5255988367643683E-2</v>
      </c>
      <c r="AF97" s="58" t="s">
        <v>300</v>
      </c>
    </row>
    <row r="98" spans="1:32" x14ac:dyDescent="0.2">
      <c r="A98" s="41">
        <v>91</v>
      </c>
      <c r="B98" s="42" t="s">
        <v>142</v>
      </c>
      <c r="C98" s="43">
        <v>1504</v>
      </c>
      <c r="D98" s="43">
        <v>1555</v>
      </c>
      <c r="E98" s="43">
        <v>1562</v>
      </c>
      <c r="F98" s="43">
        <v>1571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3">
        <v>0</v>
      </c>
      <c r="O98" s="43">
        <f t="shared" si="25"/>
        <v>1504</v>
      </c>
      <c r="P98" s="43">
        <f t="shared" si="26"/>
        <v>1555</v>
      </c>
      <c r="Q98" s="43">
        <f t="shared" si="27"/>
        <v>1562</v>
      </c>
      <c r="R98" s="43">
        <f t="shared" si="28"/>
        <v>1571</v>
      </c>
      <c r="S98" s="121" t="str">
        <f t="shared" si="21"/>
        <v>ok</v>
      </c>
      <c r="T98" s="45">
        <f t="shared" si="22"/>
        <v>3.3909574468085103E-2</v>
      </c>
      <c r="U98" s="45">
        <f t="shared" si="23"/>
        <v>4.5016077170418004E-3</v>
      </c>
      <c r="V98" s="45">
        <f t="shared" si="24"/>
        <v>5.7618437900128043E-3</v>
      </c>
      <c r="W98" s="45">
        <f t="shared" si="29"/>
        <v>1.4724341991713236E-2</v>
      </c>
      <c r="X98" s="45" t="s">
        <v>22</v>
      </c>
      <c r="Y98" s="45" t="s">
        <v>22</v>
      </c>
      <c r="Z98" s="45" t="s">
        <v>22</v>
      </c>
      <c r="AA98" s="45" t="s">
        <v>22</v>
      </c>
      <c r="AB98" s="45" t="s">
        <v>22</v>
      </c>
      <c r="AC98" s="45" t="s">
        <v>22</v>
      </c>
      <c r="AD98" s="45" t="s">
        <v>22</v>
      </c>
      <c r="AE98" s="45" t="s">
        <v>22</v>
      </c>
      <c r="AF98" s="58"/>
    </row>
    <row r="99" spans="1:32" ht="24" x14ac:dyDescent="0.2">
      <c r="A99" s="41">
        <v>92</v>
      </c>
      <c r="B99" s="42" t="s">
        <v>143</v>
      </c>
      <c r="C99" s="43">
        <v>6449</v>
      </c>
      <c r="D99" s="43">
        <v>6922</v>
      </c>
      <c r="E99" s="43">
        <v>7079</v>
      </c>
      <c r="F99" s="43">
        <v>7242</v>
      </c>
      <c r="G99" s="43">
        <v>3347</v>
      </c>
      <c r="H99" s="43">
        <v>3459</v>
      </c>
      <c r="I99" s="43">
        <v>3475</v>
      </c>
      <c r="J99" s="43">
        <v>3525</v>
      </c>
      <c r="K99" s="43">
        <v>58</v>
      </c>
      <c r="L99" s="43">
        <v>92</v>
      </c>
      <c r="M99" s="43">
        <v>95</v>
      </c>
      <c r="N99" s="43">
        <v>93</v>
      </c>
      <c r="O99" s="43">
        <f t="shared" si="25"/>
        <v>6507</v>
      </c>
      <c r="P99" s="43">
        <f t="shared" si="26"/>
        <v>7014</v>
      </c>
      <c r="Q99" s="43">
        <f t="shared" si="27"/>
        <v>7174</v>
      </c>
      <c r="R99" s="43">
        <f t="shared" si="28"/>
        <v>7335</v>
      </c>
      <c r="S99" s="121" t="str">
        <f t="shared" si="21"/>
        <v>ok</v>
      </c>
      <c r="T99" s="45">
        <f t="shared" si="22"/>
        <v>7.3344704605365171E-2</v>
      </c>
      <c r="U99" s="45">
        <f t="shared" si="23"/>
        <v>2.2681305980930367E-2</v>
      </c>
      <c r="V99" s="45">
        <f t="shared" si="24"/>
        <v>2.3025851108913687E-2</v>
      </c>
      <c r="W99" s="45">
        <f t="shared" si="29"/>
        <v>3.9683953898403075E-2</v>
      </c>
      <c r="X99" s="45">
        <f>(H99-G99)/G99</f>
        <v>3.3462802509710191E-2</v>
      </c>
      <c r="Y99" s="45">
        <f>(I99-H99)/H99</f>
        <v>4.6256143394044526E-3</v>
      </c>
      <c r="Z99" s="45">
        <f>(J99-I99)/I99</f>
        <v>1.4388489208633094E-2</v>
      </c>
      <c r="AA99" s="45">
        <f t="shared" si="30"/>
        <v>1.7492302019249246E-2</v>
      </c>
      <c r="AB99" s="55">
        <f>(L99-K99)/K99</f>
        <v>0.58620689655172409</v>
      </c>
      <c r="AC99" s="45">
        <f>(M99-L99)/L99</f>
        <v>3.2608695652173912E-2</v>
      </c>
      <c r="AD99" s="45">
        <f>(N99-M99)/M99</f>
        <v>-2.1052631578947368E-2</v>
      </c>
      <c r="AE99" s="131">
        <f>AVERAGE(AC99:AD99)</f>
        <v>5.7780320366132721E-3</v>
      </c>
      <c r="AF99" s="58" t="s">
        <v>300</v>
      </c>
    </row>
    <row r="100" spans="1:32" x14ac:dyDescent="0.2">
      <c r="A100" s="41">
        <v>93</v>
      </c>
      <c r="B100" s="42" t="s">
        <v>144</v>
      </c>
      <c r="C100" s="43">
        <v>810</v>
      </c>
      <c r="D100" s="43">
        <v>820</v>
      </c>
      <c r="E100" s="43">
        <v>815</v>
      </c>
      <c r="F100" s="43">
        <v>814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  <c r="N100" s="43">
        <v>0</v>
      </c>
      <c r="O100" s="43">
        <f t="shared" si="25"/>
        <v>810</v>
      </c>
      <c r="P100" s="43">
        <f t="shared" si="26"/>
        <v>820</v>
      </c>
      <c r="Q100" s="43">
        <f t="shared" si="27"/>
        <v>815</v>
      </c>
      <c r="R100" s="43">
        <f t="shared" si="28"/>
        <v>814</v>
      </c>
      <c r="S100" s="121" t="str">
        <f t="shared" si="21"/>
        <v>ok</v>
      </c>
      <c r="T100" s="45">
        <f t="shared" si="22"/>
        <v>1.2345679012345678E-2</v>
      </c>
      <c r="U100" s="45">
        <f t="shared" si="23"/>
        <v>-6.0975609756097563E-3</v>
      </c>
      <c r="V100" s="45">
        <f t="shared" si="24"/>
        <v>-1.2269938650306749E-3</v>
      </c>
      <c r="W100" s="45">
        <f t="shared" si="29"/>
        <v>1.6737080572350824E-3</v>
      </c>
      <c r="X100" s="45" t="s">
        <v>22</v>
      </c>
      <c r="Y100" s="45" t="s">
        <v>22</v>
      </c>
      <c r="Z100" s="45" t="s">
        <v>22</v>
      </c>
      <c r="AA100" s="45" t="s">
        <v>22</v>
      </c>
      <c r="AB100" s="45" t="s">
        <v>22</v>
      </c>
      <c r="AC100" s="45" t="s">
        <v>22</v>
      </c>
      <c r="AD100" s="45" t="s">
        <v>22</v>
      </c>
      <c r="AE100" s="45" t="s">
        <v>22</v>
      </c>
      <c r="AF100" s="58"/>
    </row>
    <row r="101" spans="1:32" x14ac:dyDescent="0.2">
      <c r="A101" s="41">
        <v>94</v>
      </c>
      <c r="B101" s="42" t="s">
        <v>145</v>
      </c>
      <c r="C101" s="43">
        <v>813</v>
      </c>
      <c r="D101" s="43">
        <v>811</v>
      </c>
      <c r="E101" s="43">
        <v>827</v>
      </c>
      <c r="F101" s="43">
        <v>837</v>
      </c>
      <c r="G101" s="43">
        <v>0</v>
      </c>
      <c r="H101" s="43">
        <v>0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  <c r="N101" s="43">
        <v>0</v>
      </c>
      <c r="O101" s="43">
        <f t="shared" si="25"/>
        <v>813</v>
      </c>
      <c r="P101" s="43">
        <f t="shared" si="26"/>
        <v>811</v>
      </c>
      <c r="Q101" s="43">
        <f t="shared" si="27"/>
        <v>827</v>
      </c>
      <c r="R101" s="43">
        <f t="shared" si="28"/>
        <v>837</v>
      </c>
      <c r="S101" s="121" t="str">
        <f t="shared" si="21"/>
        <v>ok</v>
      </c>
      <c r="T101" s="45">
        <f t="shared" si="22"/>
        <v>-2.4600246002460025E-3</v>
      </c>
      <c r="U101" s="45">
        <f t="shared" si="23"/>
        <v>1.9728729963008632E-2</v>
      </c>
      <c r="V101" s="45">
        <f t="shared" si="24"/>
        <v>1.2091898428053204E-2</v>
      </c>
      <c r="W101" s="45">
        <f t="shared" si="29"/>
        <v>9.786867930271944E-3</v>
      </c>
      <c r="X101" s="45" t="s">
        <v>22</v>
      </c>
      <c r="Y101" s="45" t="s">
        <v>22</v>
      </c>
      <c r="Z101" s="45" t="s">
        <v>22</v>
      </c>
      <c r="AA101" s="45" t="s">
        <v>22</v>
      </c>
      <c r="AB101" s="45" t="s">
        <v>22</v>
      </c>
      <c r="AC101" s="45" t="s">
        <v>22</v>
      </c>
      <c r="AD101" s="45" t="s">
        <v>22</v>
      </c>
      <c r="AE101" s="45" t="s">
        <v>22</v>
      </c>
      <c r="AF101" s="58"/>
    </row>
    <row r="102" spans="1:32" x14ac:dyDescent="0.2">
      <c r="A102" s="41">
        <v>95</v>
      </c>
      <c r="B102" s="42" t="s">
        <v>146</v>
      </c>
      <c r="C102" s="43">
        <v>1330</v>
      </c>
      <c r="D102" s="43">
        <v>1341</v>
      </c>
      <c r="E102" s="43">
        <v>1334</v>
      </c>
      <c r="F102" s="43">
        <v>1352</v>
      </c>
      <c r="G102" s="43">
        <v>0</v>
      </c>
      <c r="H102" s="43">
        <v>0</v>
      </c>
      <c r="I102" s="43">
        <v>0</v>
      </c>
      <c r="J102" s="43">
        <v>0</v>
      </c>
      <c r="K102" s="43">
        <v>0</v>
      </c>
      <c r="L102" s="43">
        <v>0</v>
      </c>
      <c r="M102" s="43">
        <v>0</v>
      </c>
      <c r="N102" s="43">
        <v>0</v>
      </c>
      <c r="O102" s="43">
        <f t="shared" si="25"/>
        <v>1330</v>
      </c>
      <c r="P102" s="43">
        <f t="shared" si="26"/>
        <v>1341</v>
      </c>
      <c r="Q102" s="43">
        <f t="shared" si="27"/>
        <v>1334</v>
      </c>
      <c r="R102" s="43">
        <f t="shared" si="28"/>
        <v>1352</v>
      </c>
      <c r="S102" s="121" t="str">
        <f t="shared" si="21"/>
        <v>ok</v>
      </c>
      <c r="T102" s="45">
        <f t="shared" si="22"/>
        <v>8.2706766917293225E-3</v>
      </c>
      <c r="U102" s="45">
        <f t="shared" si="23"/>
        <v>-5.219985085756898E-3</v>
      </c>
      <c r="V102" s="45">
        <f t="shared" si="24"/>
        <v>1.3493253373313344E-2</v>
      </c>
      <c r="W102" s="45">
        <f t="shared" si="29"/>
        <v>5.5146483264285895E-3</v>
      </c>
      <c r="X102" s="45" t="s">
        <v>22</v>
      </c>
      <c r="Y102" s="45" t="s">
        <v>22</v>
      </c>
      <c r="Z102" s="45" t="s">
        <v>22</v>
      </c>
      <c r="AA102" s="45" t="s">
        <v>22</v>
      </c>
      <c r="AB102" s="45" t="s">
        <v>22</v>
      </c>
      <c r="AC102" s="45" t="s">
        <v>22</v>
      </c>
      <c r="AD102" s="45" t="s">
        <v>22</v>
      </c>
      <c r="AE102" s="45" t="s">
        <v>22</v>
      </c>
      <c r="AF102" s="58"/>
    </row>
    <row r="103" spans="1:32" x14ac:dyDescent="0.2">
      <c r="A103" s="41">
        <v>96</v>
      </c>
      <c r="B103" s="42" t="s">
        <v>44</v>
      </c>
      <c r="C103" s="43">
        <v>5259</v>
      </c>
      <c r="D103" s="43">
        <v>5422</v>
      </c>
      <c r="E103" s="43">
        <v>5556</v>
      </c>
      <c r="F103" s="43">
        <v>5680</v>
      </c>
      <c r="G103" s="43">
        <v>0</v>
      </c>
      <c r="H103" s="43">
        <v>0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  <c r="N103" s="43">
        <v>0</v>
      </c>
      <c r="O103" s="43">
        <f t="shared" si="25"/>
        <v>5259</v>
      </c>
      <c r="P103" s="43">
        <f t="shared" si="26"/>
        <v>5422</v>
      </c>
      <c r="Q103" s="43">
        <f t="shared" si="27"/>
        <v>5556</v>
      </c>
      <c r="R103" s="43">
        <f t="shared" si="28"/>
        <v>5680</v>
      </c>
      <c r="S103" s="121" t="str">
        <f t="shared" si="21"/>
        <v>ok</v>
      </c>
      <c r="T103" s="45">
        <f t="shared" si="22"/>
        <v>3.099448564365849E-2</v>
      </c>
      <c r="U103" s="45">
        <f t="shared" si="23"/>
        <v>2.4714127628181481E-2</v>
      </c>
      <c r="V103" s="45">
        <f t="shared" si="24"/>
        <v>2.2318214542836574E-2</v>
      </c>
      <c r="W103" s="45">
        <f t="shared" si="29"/>
        <v>2.6008942604892182E-2</v>
      </c>
      <c r="X103" s="45" t="s">
        <v>22</v>
      </c>
      <c r="Y103" s="45" t="s">
        <v>22</v>
      </c>
      <c r="Z103" s="45" t="s">
        <v>22</v>
      </c>
      <c r="AA103" s="45" t="s">
        <v>22</v>
      </c>
      <c r="AB103" s="45" t="s">
        <v>22</v>
      </c>
      <c r="AC103" s="45" t="s">
        <v>22</v>
      </c>
      <c r="AD103" s="45" t="s">
        <v>22</v>
      </c>
      <c r="AE103" s="45" t="s">
        <v>22</v>
      </c>
      <c r="AF103" s="58"/>
    </row>
    <row r="104" spans="1:32" x14ac:dyDescent="0.2">
      <c r="A104" s="41">
        <v>97</v>
      </c>
      <c r="B104" s="42" t="s">
        <v>147</v>
      </c>
      <c r="C104" s="43">
        <v>1338</v>
      </c>
      <c r="D104" s="43">
        <v>1328</v>
      </c>
      <c r="E104" s="43">
        <v>1336</v>
      </c>
      <c r="F104" s="43">
        <v>1342</v>
      </c>
      <c r="G104" s="43">
        <v>1</v>
      </c>
      <c r="H104" s="43">
        <v>2</v>
      </c>
      <c r="I104" s="43">
        <v>0</v>
      </c>
      <c r="J104" s="43">
        <v>0</v>
      </c>
      <c r="K104" s="43">
        <v>0</v>
      </c>
      <c r="L104" s="43">
        <v>0</v>
      </c>
      <c r="M104" s="43">
        <v>0</v>
      </c>
      <c r="N104" s="43">
        <v>0</v>
      </c>
      <c r="O104" s="43">
        <f t="shared" si="25"/>
        <v>1338</v>
      </c>
      <c r="P104" s="43">
        <f t="shared" si="26"/>
        <v>1328</v>
      </c>
      <c r="Q104" s="43">
        <f t="shared" si="27"/>
        <v>1336</v>
      </c>
      <c r="R104" s="43">
        <f t="shared" si="28"/>
        <v>1342</v>
      </c>
      <c r="S104" s="121" t="str">
        <f t="shared" si="21"/>
        <v>ok</v>
      </c>
      <c r="T104" s="45">
        <f t="shared" si="22"/>
        <v>-7.4738415545590429E-3</v>
      </c>
      <c r="U104" s="45">
        <f t="shared" si="23"/>
        <v>6.024096385542169E-3</v>
      </c>
      <c r="V104" s="45">
        <f t="shared" si="24"/>
        <v>4.4910179640718561E-3</v>
      </c>
      <c r="W104" s="45">
        <f t="shared" si="29"/>
        <v>1.0137575983516606E-3</v>
      </c>
      <c r="X104" s="45" t="s">
        <v>22</v>
      </c>
      <c r="Y104" s="45" t="s">
        <v>22</v>
      </c>
      <c r="Z104" s="45" t="s">
        <v>22</v>
      </c>
      <c r="AA104" s="45" t="s">
        <v>22</v>
      </c>
      <c r="AB104" s="45" t="s">
        <v>22</v>
      </c>
      <c r="AC104" s="45" t="s">
        <v>22</v>
      </c>
      <c r="AD104" s="45" t="s">
        <v>22</v>
      </c>
      <c r="AE104" s="45" t="s">
        <v>22</v>
      </c>
      <c r="AF104" s="58"/>
    </row>
    <row r="105" spans="1:32" x14ac:dyDescent="0.2">
      <c r="A105" s="41">
        <v>98</v>
      </c>
      <c r="B105" s="42" t="s">
        <v>148</v>
      </c>
      <c r="C105" s="43">
        <v>3717</v>
      </c>
      <c r="D105" s="43">
        <v>3760</v>
      </c>
      <c r="E105" s="43">
        <v>3785</v>
      </c>
      <c r="F105" s="43">
        <v>3878</v>
      </c>
      <c r="G105" s="43">
        <v>2</v>
      </c>
      <c r="H105" s="43">
        <v>1</v>
      </c>
      <c r="I105" s="43">
        <v>1</v>
      </c>
      <c r="J105" s="43">
        <v>0</v>
      </c>
      <c r="K105" s="43">
        <v>0</v>
      </c>
      <c r="L105" s="43">
        <v>0</v>
      </c>
      <c r="M105" s="43">
        <v>0</v>
      </c>
      <c r="N105" s="43">
        <v>0</v>
      </c>
      <c r="O105" s="43">
        <f t="shared" si="25"/>
        <v>3717</v>
      </c>
      <c r="P105" s="43">
        <f t="shared" si="26"/>
        <v>3760</v>
      </c>
      <c r="Q105" s="43">
        <f t="shared" si="27"/>
        <v>3785</v>
      </c>
      <c r="R105" s="43">
        <f t="shared" si="28"/>
        <v>3878</v>
      </c>
      <c r="S105" s="121" t="str">
        <f t="shared" si="21"/>
        <v>ok</v>
      </c>
      <c r="T105" s="45">
        <f t="shared" si="22"/>
        <v>1.1568469195587839E-2</v>
      </c>
      <c r="U105" s="45">
        <f t="shared" si="23"/>
        <v>6.648936170212766E-3</v>
      </c>
      <c r="V105" s="45">
        <f t="shared" si="24"/>
        <v>2.4570673712021138E-2</v>
      </c>
      <c r="W105" s="45">
        <f t="shared" si="29"/>
        <v>1.4262693025940581E-2</v>
      </c>
      <c r="X105" s="45" t="s">
        <v>22</v>
      </c>
      <c r="Y105" s="45" t="s">
        <v>22</v>
      </c>
      <c r="Z105" s="45" t="s">
        <v>22</v>
      </c>
      <c r="AA105" s="45" t="s">
        <v>22</v>
      </c>
      <c r="AB105" s="45" t="s">
        <v>22</v>
      </c>
      <c r="AC105" s="45" t="s">
        <v>22</v>
      </c>
      <c r="AD105" s="45" t="s">
        <v>22</v>
      </c>
      <c r="AE105" s="45" t="s">
        <v>22</v>
      </c>
      <c r="AF105" s="58"/>
    </row>
    <row r="106" spans="1:32" x14ac:dyDescent="0.2">
      <c r="A106" s="41">
        <v>99</v>
      </c>
      <c r="B106" s="42" t="s">
        <v>149</v>
      </c>
      <c r="C106" s="43">
        <v>1979</v>
      </c>
      <c r="D106" s="43">
        <v>2057</v>
      </c>
      <c r="E106" s="43">
        <v>2095</v>
      </c>
      <c r="F106" s="43">
        <v>2125</v>
      </c>
      <c r="G106" s="43">
        <v>0</v>
      </c>
      <c r="H106" s="43">
        <v>0</v>
      </c>
      <c r="I106" s="43">
        <v>0</v>
      </c>
      <c r="J106" s="43">
        <v>0</v>
      </c>
      <c r="K106" s="43">
        <v>0</v>
      </c>
      <c r="L106" s="43">
        <v>0</v>
      </c>
      <c r="M106" s="43">
        <v>0</v>
      </c>
      <c r="N106" s="43">
        <v>0</v>
      </c>
      <c r="O106" s="43">
        <f t="shared" si="25"/>
        <v>1979</v>
      </c>
      <c r="P106" s="43">
        <f t="shared" si="26"/>
        <v>2057</v>
      </c>
      <c r="Q106" s="43">
        <f t="shared" si="27"/>
        <v>2095</v>
      </c>
      <c r="R106" s="43">
        <f t="shared" si="28"/>
        <v>2125</v>
      </c>
      <c r="S106" s="121" t="str">
        <f t="shared" si="21"/>
        <v>ok</v>
      </c>
      <c r="T106" s="45">
        <f t="shared" si="22"/>
        <v>3.9413845376452754E-2</v>
      </c>
      <c r="U106" s="45">
        <f t="shared" si="23"/>
        <v>1.8473505104521146E-2</v>
      </c>
      <c r="V106" s="45">
        <f t="shared" si="24"/>
        <v>1.4319809069212411E-2</v>
      </c>
      <c r="W106" s="45">
        <f t="shared" si="29"/>
        <v>2.4069053183395441E-2</v>
      </c>
      <c r="X106" s="45" t="s">
        <v>22</v>
      </c>
      <c r="Y106" s="45" t="s">
        <v>22</v>
      </c>
      <c r="Z106" s="45" t="s">
        <v>22</v>
      </c>
      <c r="AA106" s="45" t="s">
        <v>22</v>
      </c>
      <c r="AB106" s="45" t="s">
        <v>22</v>
      </c>
      <c r="AC106" s="45" t="s">
        <v>22</v>
      </c>
      <c r="AD106" s="45" t="s">
        <v>22</v>
      </c>
      <c r="AE106" s="45" t="s">
        <v>22</v>
      </c>
      <c r="AF106" s="58"/>
    </row>
    <row r="107" spans="1:32" x14ac:dyDescent="0.2">
      <c r="A107" s="41">
        <v>100</v>
      </c>
      <c r="B107" s="42" t="s">
        <v>45</v>
      </c>
      <c r="C107" s="43">
        <v>5762</v>
      </c>
      <c r="D107" s="43">
        <v>5808</v>
      </c>
      <c r="E107" s="43">
        <v>5955</v>
      </c>
      <c r="F107" s="43">
        <v>6124</v>
      </c>
      <c r="G107" s="43">
        <v>1</v>
      </c>
      <c r="H107" s="43">
        <v>0</v>
      </c>
      <c r="I107" s="43">
        <v>0</v>
      </c>
      <c r="J107" s="43">
        <v>0</v>
      </c>
      <c r="K107" s="43">
        <v>0</v>
      </c>
      <c r="L107" s="43">
        <v>0</v>
      </c>
      <c r="M107" s="43">
        <v>0</v>
      </c>
      <c r="N107" s="43">
        <v>0</v>
      </c>
      <c r="O107" s="43">
        <f t="shared" si="25"/>
        <v>5762</v>
      </c>
      <c r="P107" s="43">
        <f t="shared" si="26"/>
        <v>5808</v>
      </c>
      <c r="Q107" s="43">
        <f t="shared" si="27"/>
        <v>5955</v>
      </c>
      <c r="R107" s="43">
        <f t="shared" si="28"/>
        <v>6124</v>
      </c>
      <c r="S107" s="121" t="str">
        <f t="shared" si="21"/>
        <v>ok</v>
      </c>
      <c r="T107" s="45">
        <f t="shared" si="22"/>
        <v>7.9833391183616806E-3</v>
      </c>
      <c r="U107" s="45">
        <f t="shared" si="23"/>
        <v>2.53099173553719E-2</v>
      </c>
      <c r="V107" s="45">
        <f t="shared" si="24"/>
        <v>2.837951301427372E-2</v>
      </c>
      <c r="W107" s="45">
        <f t="shared" si="29"/>
        <v>2.0557589829335768E-2</v>
      </c>
      <c r="X107" s="45" t="s">
        <v>22</v>
      </c>
      <c r="Y107" s="45" t="s">
        <v>22</v>
      </c>
      <c r="Z107" s="45" t="s">
        <v>22</v>
      </c>
      <c r="AA107" s="45" t="s">
        <v>22</v>
      </c>
      <c r="AB107" s="45" t="s">
        <v>22</v>
      </c>
      <c r="AC107" s="45" t="s">
        <v>22</v>
      </c>
      <c r="AD107" s="45" t="s">
        <v>22</v>
      </c>
      <c r="AE107" s="45" t="s">
        <v>22</v>
      </c>
      <c r="AF107" s="58"/>
    </row>
    <row r="108" spans="1:32" ht="24" x14ac:dyDescent="0.2">
      <c r="A108" s="41">
        <v>101</v>
      </c>
      <c r="B108" s="42" t="s">
        <v>46</v>
      </c>
      <c r="C108" s="43">
        <v>19702</v>
      </c>
      <c r="D108" s="43">
        <v>20103</v>
      </c>
      <c r="E108" s="43">
        <v>20633</v>
      </c>
      <c r="F108" s="43">
        <v>21114</v>
      </c>
      <c r="G108" s="43">
        <v>14743</v>
      </c>
      <c r="H108" s="43">
        <v>14791</v>
      </c>
      <c r="I108" s="43">
        <v>14957</v>
      </c>
      <c r="J108" s="43">
        <v>15083</v>
      </c>
      <c r="K108" s="43">
        <v>807</v>
      </c>
      <c r="L108" s="43">
        <v>929</v>
      </c>
      <c r="M108" s="43">
        <v>969</v>
      </c>
      <c r="N108" s="43">
        <v>935</v>
      </c>
      <c r="O108" s="43">
        <f t="shared" si="25"/>
        <v>20509</v>
      </c>
      <c r="P108" s="43">
        <f t="shared" si="26"/>
        <v>21032</v>
      </c>
      <c r="Q108" s="43">
        <f t="shared" si="27"/>
        <v>21602</v>
      </c>
      <c r="R108" s="43">
        <f t="shared" si="28"/>
        <v>22049</v>
      </c>
      <c r="S108" s="121" t="str">
        <f t="shared" si="21"/>
        <v>ok</v>
      </c>
      <c r="T108" s="45">
        <f t="shared" si="22"/>
        <v>2.0353263628058064E-2</v>
      </c>
      <c r="U108" s="45">
        <f t="shared" si="23"/>
        <v>2.6364224245137541E-2</v>
      </c>
      <c r="V108" s="45">
        <f t="shared" si="24"/>
        <v>2.331216982503756E-2</v>
      </c>
      <c r="W108" s="45">
        <f t="shared" si="29"/>
        <v>2.3343219232744388E-2</v>
      </c>
      <c r="X108" s="45">
        <f>(H108-G108)/G108</f>
        <v>3.255782405209252E-3</v>
      </c>
      <c r="Y108" s="45">
        <f>(I108-H108)/H108</f>
        <v>1.122304103846934E-2</v>
      </c>
      <c r="Z108" s="45">
        <f>(J108-I108)/I108</f>
        <v>8.4241492277863216E-3</v>
      </c>
      <c r="AA108" s="45">
        <f t="shared" si="30"/>
        <v>7.6343242238216371E-3</v>
      </c>
      <c r="AB108" s="55">
        <f>(L108-K108)/K108</f>
        <v>0.15117719950433706</v>
      </c>
      <c r="AC108" s="45">
        <f>(M108-L108)/L108</f>
        <v>4.3057050592034449E-2</v>
      </c>
      <c r="AD108" s="45">
        <f>(N108-M108)/M108</f>
        <v>-3.5087719298245612E-2</v>
      </c>
      <c r="AE108" s="131">
        <f>AVERAGE(AC108:AD108)</f>
        <v>3.9846656468944183E-3</v>
      </c>
      <c r="AF108" s="58" t="s">
        <v>300</v>
      </c>
    </row>
    <row r="109" spans="1:32" x14ac:dyDescent="0.2">
      <c r="A109" s="41">
        <v>102</v>
      </c>
      <c r="B109" s="42" t="s">
        <v>150</v>
      </c>
      <c r="C109" s="43">
        <v>10497</v>
      </c>
      <c r="D109" s="43">
        <v>10681</v>
      </c>
      <c r="E109" s="43">
        <v>10791</v>
      </c>
      <c r="F109" s="43">
        <v>10957</v>
      </c>
      <c r="G109" s="43">
        <v>0</v>
      </c>
      <c r="H109" s="43">
        <v>0</v>
      </c>
      <c r="I109" s="43">
        <v>0</v>
      </c>
      <c r="J109" s="43">
        <v>0</v>
      </c>
      <c r="K109" s="43">
        <v>0</v>
      </c>
      <c r="L109" s="43">
        <v>0</v>
      </c>
      <c r="M109" s="43">
        <v>0</v>
      </c>
      <c r="N109" s="43">
        <v>0</v>
      </c>
      <c r="O109" s="43">
        <f t="shared" si="25"/>
        <v>10497</v>
      </c>
      <c r="P109" s="43">
        <f t="shared" si="26"/>
        <v>10681</v>
      </c>
      <c r="Q109" s="43">
        <f t="shared" si="27"/>
        <v>10791</v>
      </c>
      <c r="R109" s="43">
        <f t="shared" si="28"/>
        <v>10957</v>
      </c>
      <c r="S109" s="121" t="str">
        <f t="shared" si="21"/>
        <v>ok</v>
      </c>
      <c r="T109" s="45">
        <f t="shared" si="22"/>
        <v>1.7528817757454511E-2</v>
      </c>
      <c r="U109" s="45">
        <f t="shared" si="23"/>
        <v>1.0298661174047374E-2</v>
      </c>
      <c r="V109" s="45">
        <f t="shared" si="24"/>
        <v>1.53831896951163E-2</v>
      </c>
      <c r="W109" s="45">
        <f t="shared" si="29"/>
        <v>1.4403556208872728E-2</v>
      </c>
      <c r="X109" s="45" t="s">
        <v>22</v>
      </c>
      <c r="Y109" s="45" t="s">
        <v>22</v>
      </c>
      <c r="Z109" s="45" t="s">
        <v>22</v>
      </c>
      <c r="AA109" s="45" t="s">
        <v>22</v>
      </c>
      <c r="AB109" s="45" t="s">
        <v>22</v>
      </c>
      <c r="AC109" s="45" t="s">
        <v>22</v>
      </c>
      <c r="AD109" s="45" t="s">
        <v>22</v>
      </c>
      <c r="AE109" s="45" t="s">
        <v>22</v>
      </c>
      <c r="AF109" s="58"/>
    </row>
    <row r="110" spans="1:32" x14ac:dyDescent="0.2">
      <c r="A110" s="41">
        <v>103</v>
      </c>
      <c r="B110" s="42" t="s">
        <v>151</v>
      </c>
      <c r="C110" s="43">
        <v>896</v>
      </c>
      <c r="D110" s="43">
        <v>917</v>
      </c>
      <c r="E110" s="43">
        <v>934</v>
      </c>
      <c r="F110" s="43">
        <v>974</v>
      </c>
      <c r="G110" s="43">
        <v>0</v>
      </c>
      <c r="H110" s="43">
        <v>0</v>
      </c>
      <c r="I110" s="43">
        <v>0</v>
      </c>
      <c r="J110" s="43">
        <v>0</v>
      </c>
      <c r="K110" s="43">
        <v>0</v>
      </c>
      <c r="L110" s="43">
        <v>0</v>
      </c>
      <c r="M110" s="43">
        <v>0</v>
      </c>
      <c r="N110" s="43">
        <v>0</v>
      </c>
      <c r="O110" s="43">
        <f t="shared" si="25"/>
        <v>896</v>
      </c>
      <c r="P110" s="43">
        <f t="shared" si="26"/>
        <v>917</v>
      </c>
      <c r="Q110" s="43">
        <f t="shared" si="27"/>
        <v>934</v>
      </c>
      <c r="R110" s="43">
        <f t="shared" si="28"/>
        <v>974</v>
      </c>
      <c r="S110" s="121" t="str">
        <f t="shared" si="21"/>
        <v>ok</v>
      </c>
      <c r="T110" s="45">
        <f t="shared" si="22"/>
        <v>2.34375E-2</v>
      </c>
      <c r="U110" s="45">
        <f t="shared" si="23"/>
        <v>1.8538713195201745E-2</v>
      </c>
      <c r="V110" s="45">
        <f t="shared" si="24"/>
        <v>4.2826552462526764E-2</v>
      </c>
      <c r="W110" s="45">
        <f t="shared" si="29"/>
        <v>2.8267588552576172E-2</v>
      </c>
      <c r="X110" s="45" t="s">
        <v>22</v>
      </c>
      <c r="Y110" s="45" t="s">
        <v>22</v>
      </c>
      <c r="Z110" s="45" t="s">
        <v>22</v>
      </c>
      <c r="AA110" s="45" t="s">
        <v>22</v>
      </c>
      <c r="AB110" s="45" t="s">
        <v>22</v>
      </c>
      <c r="AC110" s="45" t="s">
        <v>22</v>
      </c>
      <c r="AD110" s="45" t="s">
        <v>22</v>
      </c>
      <c r="AE110" s="45" t="s">
        <v>22</v>
      </c>
      <c r="AF110" s="58"/>
    </row>
    <row r="111" spans="1:32" ht="24" x14ac:dyDescent="0.2">
      <c r="A111" s="41">
        <v>104</v>
      </c>
      <c r="B111" s="42" t="s">
        <v>152</v>
      </c>
      <c r="C111" s="43">
        <v>15775</v>
      </c>
      <c r="D111" s="43">
        <v>16363</v>
      </c>
      <c r="E111" s="43">
        <v>16813</v>
      </c>
      <c r="F111" s="43">
        <v>17264</v>
      </c>
      <c r="G111" s="43">
        <v>5681</v>
      </c>
      <c r="H111" s="43">
        <v>5742</v>
      </c>
      <c r="I111" s="43">
        <v>6744</v>
      </c>
      <c r="J111" s="43">
        <v>6838</v>
      </c>
      <c r="K111" s="43">
        <v>4</v>
      </c>
      <c r="L111" s="43">
        <v>22</v>
      </c>
      <c r="M111" s="43">
        <v>26</v>
      </c>
      <c r="N111" s="43">
        <v>23</v>
      </c>
      <c r="O111" s="43">
        <f t="shared" si="25"/>
        <v>15779</v>
      </c>
      <c r="P111" s="43">
        <f t="shared" si="26"/>
        <v>16385</v>
      </c>
      <c r="Q111" s="43">
        <f t="shared" si="27"/>
        <v>16839</v>
      </c>
      <c r="R111" s="43">
        <f t="shared" si="28"/>
        <v>17287</v>
      </c>
      <c r="S111" s="121" t="str">
        <f t="shared" si="21"/>
        <v>ok</v>
      </c>
      <c r="T111" s="45">
        <f t="shared" si="22"/>
        <v>3.7274167987321714E-2</v>
      </c>
      <c r="U111" s="45">
        <f t="shared" si="23"/>
        <v>2.7501069486035569E-2</v>
      </c>
      <c r="V111" s="45">
        <f t="shared" si="24"/>
        <v>2.6824481056325462E-2</v>
      </c>
      <c r="W111" s="45">
        <f t="shared" si="29"/>
        <v>3.0533239509894245E-2</v>
      </c>
      <c r="X111" s="45">
        <f>(H111-G111)/G111</f>
        <v>1.0737546206653759E-2</v>
      </c>
      <c r="Y111" s="45">
        <f>(I111-H111)/H111</f>
        <v>0.17450365726227796</v>
      </c>
      <c r="Z111" s="45">
        <f>(J111-I111)/I111</f>
        <v>1.3938315539739028E-2</v>
      </c>
      <c r="AA111" s="45">
        <f t="shared" si="30"/>
        <v>6.6393173002890257E-2</v>
      </c>
      <c r="AB111" s="55">
        <f>(L111-K111)/K111</f>
        <v>4.5</v>
      </c>
      <c r="AC111" s="45">
        <f>(M111-L111)/L111</f>
        <v>0.18181818181818182</v>
      </c>
      <c r="AD111" s="45">
        <f>(N111-M111)/M111</f>
        <v>-0.11538461538461539</v>
      </c>
      <c r="AE111" s="131">
        <f>AVERAGE(AC111:AD111)</f>
        <v>3.3216783216783216E-2</v>
      </c>
      <c r="AF111" s="58" t="s">
        <v>300</v>
      </c>
    </row>
    <row r="112" spans="1:32" x14ac:dyDescent="0.2">
      <c r="A112" s="41">
        <v>105</v>
      </c>
      <c r="B112" s="42" t="s">
        <v>153</v>
      </c>
      <c r="C112" s="43">
        <v>1084</v>
      </c>
      <c r="D112" s="43">
        <v>1097</v>
      </c>
      <c r="E112" s="43">
        <v>1125</v>
      </c>
      <c r="F112" s="43">
        <v>1132</v>
      </c>
      <c r="G112" s="43">
        <v>0</v>
      </c>
      <c r="H112" s="43">
        <v>0</v>
      </c>
      <c r="I112" s="43">
        <v>0</v>
      </c>
      <c r="J112" s="43">
        <v>0</v>
      </c>
      <c r="K112" s="43">
        <v>0</v>
      </c>
      <c r="L112" s="43">
        <v>0</v>
      </c>
      <c r="M112" s="43">
        <v>0</v>
      </c>
      <c r="N112" s="43">
        <v>0</v>
      </c>
      <c r="O112" s="43">
        <f t="shared" si="25"/>
        <v>1084</v>
      </c>
      <c r="P112" s="43">
        <f t="shared" si="26"/>
        <v>1097</v>
      </c>
      <c r="Q112" s="43">
        <f t="shared" si="27"/>
        <v>1125</v>
      </c>
      <c r="R112" s="43">
        <f t="shared" si="28"/>
        <v>1132</v>
      </c>
      <c r="S112" s="121" t="str">
        <f t="shared" si="21"/>
        <v>ok</v>
      </c>
      <c r="T112" s="45">
        <f t="shared" si="22"/>
        <v>1.1992619926199263E-2</v>
      </c>
      <c r="U112" s="45">
        <f t="shared" si="23"/>
        <v>2.5524156791248861E-2</v>
      </c>
      <c r="V112" s="45">
        <f t="shared" si="24"/>
        <v>6.2222222222222219E-3</v>
      </c>
      <c r="W112" s="45">
        <f t="shared" si="29"/>
        <v>1.4579666313223447E-2</v>
      </c>
      <c r="X112" s="45" t="s">
        <v>22</v>
      </c>
      <c r="Y112" s="45" t="s">
        <v>22</v>
      </c>
      <c r="Z112" s="45" t="s">
        <v>22</v>
      </c>
      <c r="AA112" s="45" t="s">
        <v>22</v>
      </c>
      <c r="AB112" s="45" t="s">
        <v>22</v>
      </c>
      <c r="AC112" s="45" t="s">
        <v>22</v>
      </c>
      <c r="AD112" s="45" t="s">
        <v>22</v>
      </c>
      <c r="AE112" s="45" t="s">
        <v>22</v>
      </c>
      <c r="AF112" s="58"/>
    </row>
    <row r="113" spans="1:32" ht="24" x14ac:dyDescent="0.2">
      <c r="A113" s="41">
        <v>106</v>
      </c>
      <c r="B113" s="42" t="s">
        <v>154</v>
      </c>
      <c r="C113" s="43">
        <v>14078</v>
      </c>
      <c r="D113" s="43">
        <v>14178</v>
      </c>
      <c r="E113" s="43">
        <v>14614</v>
      </c>
      <c r="F113" s="43">
        <v>14933</v>
      </c>
      <c r="G113" s="43">
        <v>8412</v>
      </c>
      <c r="H113" s="43">
        <v>8410</v>
      </c>
      <c r="I113" s="43">
        <v>8570</v>
      </c>
      <c r="J113" s="43">
        <v>8640</v>
      </c>
      <c r="K113" s="43">
        <v>118</v>
      </c>
      <c r="L113" s="43">
        <v>191</v>
      </c>
      <c r="M113" s="43">
        <v>197</v>
      </c>
      <c r="N113" s="43">
        <v>191</v>
      </c>
      <c r="O113" s="43">
        <f t="shared" si="25"/>
        <v>14196</v>
      </c>
      <c r="P113" s="43">
        <f t="shared" si="26"/>
        <v>14369</v>
      </c>
      <c r="Q113" s="43">
        <f t="shared" si="27"/>
        <v>14811</v>
      </c>
      <c r="R113" s="43">
        <f t="shared" si="28"/>
        <v>15124</v>
      </c>
      <c r="S113" s="121" t="str">
        <f t="shared" si="21"/>
        <v>ok</v>
      </c>
      <c r="T113" s="45">
        <f t="shared" si="22"/>
        <v>7.1032817161528622E-3</v>
      </c>
      <c r="U113" s="45">
        <f t="shared" si="23"/>
        <v>3.0751869092960925E-2</v>
      </c>
      <c r="V113" s="45">
        <f t="shared" si="24"/>
        <v>2.1828383741617628E-2</v>
      </c>
      <c r="W113" s="45">
        <f t="shared" si="29"/>
        <v>1.9894511516910473E-2</v>
      </c>
      <c r="X113" s="45">
        <f>(H113-G113)/G113</f>
        <v>-2.3775558725630053E-4</v>
      </c>
      <c r="Y113" s="45">
        <f>(I113-H113)/H113</f>
        <v>1.9024970273483946E-2</v>
      </c>
      <c r="Z113" s="45">
        <f>(J113-I113)/I113</f>
        <v>8.1680280046674443E-3</v>
      </c>
      <c r="AA113" s="45">
        <f t="shared" si="30"/>
        <v>8.9850808969650295E-3</v>
      </c>
      <c r="AB113" s="55">
        <f>(L113-K113)/K113</f>
        <v>0.61864406779661019</v>
      </c>
      <c r="AC113" s="45">
        <f>(M113-L113)/L113</f>
        <v>3.1413612565445025E-2</v>
      </c>
      <c r="AD113" s="45">
        <f>(N113-M113)/M113</f>
        <v>-3.0456852791878174E-2</v>
      </c>
      <c r="AE113" s="131">
        <f>AVERAGE(AC113:AD113)</f>
        <v>4.7837988678342547E-4</v>
      </c>
      <c r="AF113" s="58" t="s">
        <v>300</v>
      </c>
    </row>
    <row r="114" spans="1:32" x14ac:dyDescent="0.2">
      <c r="A114" s="41">
        <v>107</v>
      </c>
      <c r="B114" s="42" t="s">
        <v>155</v>
      </c>
      <c r="C114" s="43">
        <v>2159</v>
      </c>
      <c r="D114" s="43">
        <v>2209</v>
      </c>
      <c r="E114" s="43">
        <v>2240</v>
      </c>
      <c r="F114" s="43">
        <v>2286</v>
      </c>
      <c r="G114" s="43">
        <v>0</v>
      </c>
      <c r="H114" s="43">
        <v>0</v>
      </c>
      <c r="I114" s="43">
        <v>0</v>
      </c>
      <c r="J114" s="43">
        <v>1</v>
      </c>
      <c r="K114" s="43">
        <v>0</v>
      </c>
      <c r="L114" s="43">
        <v>0</v>
      </c>
      <c r="M114" s="43">
        <v>0</v>
      </c>
      <c r="N114" s="43">
        <v>0</v>
      </c>
      <c r="O114" s="43">
        <f t="shared" si="25"/>
        <v>2159</v>
      </c>
      <c r="P114" s="43">
        <f t="shared" si="26"/>
        <v>2209</v>
      </c>
      <c r="Q114" s="43">
        <f t="shared" si="27"/>
        <v>2240</v>
      </c>
      <c r="R114" s="43">
        <f t="shared" si="28"/>
        <v>2286</v>
      </c>
      <c r="S114" s="121" t="str">
        <f t="shared" si="21"/>
        <v>ok</v>
      </c>
      <c r="T114" s="45">
        <f t="shared" si="22"/>
        <v>2.3158869847151459E-2</v>
      </c>
      <c r="U114" s="45">
        <f t="shared" si="23"/>
        <v>1.403349932095971E-2</v>
      </c>
      <c r="V114" s="45">
        <f t="shared" si="24"/>
        <v>2.0535714285714286E-2</v>
      </c>
      <c r="W114" s="45">
        <f t="shared" si="29"/>
        <v>1.9242694484608483E-2</v>
      </c>
      <c r="X114" s="45" t="s">
        <v>22</v>
      </c>
      <c r="Y114" s="45" t="s">
        <v>22</v>
      </c>
      <c r="Z114" s="45" t="s">
        <v>22</v>
      </c>
      <c r="AA114" s="45" t="s">
        <v>22</v>
      </c>
      <c r="AB114" s="45" t="s">
        <v>22</v>
      </c>
      <c r="AC114" s="45" t="s">
        <v>22</v>
      </c>
      <c r="AD114" s="45" t="s">
        <v>22</v>
      </c>
      <c r="AE114" s="45" t="s">
        <v>22</v>
      </c>
      <c r="AF114" s="58"/>
    </row>
    <row r="115" spans="1:32" x14ac:dyDescent="0.2">
      <c r="A115" s="41">
        <v>108</v>
      </c>
      <c r="B115" s="42" t="s">
        <v>156</v>
      </c>
      <c r="C115" s="43">
        <v>2266</v>
      </c>
      <c r="D115" s="43">
        <v>2274</v>
      </c>
      <c r="E115" s="43">
        <v>2295</v>
      </c>
      <c r="F115" s="43">
        <v>2319</v>
      </c>
      <c r="G115" s="43">
        <v>0</v>
      </c>
      <c r="H115" s="43">
        <v>0</v>
      </c>
      <c r="I115" s="43">
        <v>0</v>
      </c>
      <c r="J115" s="43">
        <v>0</v>
      </c>
      <c r="K115" s="43">
        <v>0</v>
      </c>
      <c r="L115" s="43">
        <v>0</v>
      </c>
      <c r="M115" s="43">
        <v>0</v>
      </c>
      <c r="N115" s="43">
        <v>0</v>
      </c>
      <c r="O115" s="43">
        <f t="shared" si="25"/>
        <v>2266</v>
      </c>
      <c r="P115" s="43">
        <f t="shared" si="26"/>
        <v>2274</v>
      </c>
      <c r="Q115" s="43">
        <f t="shared" si="27"/>
        <v>2295</v>
      </c>
      <c r="R115" s="43">
        <f t="shared" si="28"/>
        <v>2319</v>
      </c>
      <c r="S115" s="121" t="str">
        <f t="shared" si="21"/>
        <v>ok</v>
      </c>
      <c r="T115" s="45">
        <f t="shared" si="22"/>
        <v>3.5304501323918801E-3</v>
      </c>
      <c r="U115" s="45">
        <f t="shared" si="23"/>
        <v>9.2348284960422165E-3</v>
      </c>
      <c r="V115" s="45">
        <f t="shared" si="24"/>
        <v>1.045751633986928E-2</v>
      </c>
      <c r="W115" s="45">
        <f t="shared" si="29"/>
        <v>7.7409316561011252E-3</v>
      </c>
      <c r="X115" s="45" t="s">
        <v>22</v>
      </c>
      <c r="Y115" s="45" t="s">
        <v>22</v>
      </c>
      <c r="Z115" s="45" t="s">
        <v>22</v>
      </c>
      <c r="AA115" s="45" t="s">
        <v>22</v>
      </c>
      <c r="AB115" s="45" t="s">
        <v>22</v>
      </c>
      <c r="AC115" s="45" t="s">
        <v>22</v>
      </c>
      <c r="AD115" s="45" t="s">
        <v>22</v>
      </c>
      <c r="AE115" s="45" t="s">
        <v>22</v>
      </c>
      <c r="AF115" s="58"/>
    </row>
    <row r="116" spans="1:32" x14ac:dyDescent="0.2">
      <c r="A116" s="41">
        <v>109</v>
      </c>
      <c r="B116" s="42" t="s">
        <v>47</v>
      </c>
      <c r="C116" s="43">
        <v>1789</v>
      </c>
      <c r="D116" s="43">
        <v>1788</v>
      </c>
      <c r="E116" s="43">
        <v>1815</v>
      </c>
      <c r="F116" s="43">
        <v>1834</v>
      </c>
      <c r="G116" s="43">
        <v>0</v>
      </c>
      <c r="H116" s="43">
        <v>0</v>
      </c>
      <c r="I116" s="43">
        <v>0</v>
      </c>
      <c r="J116" s="43">
        <v>0</v>
      </c>
      <c r="K116" s="43">
        <v>0</v>
      </c>
      <c r="L116" s="43">
        <v>0</v>
      </c>
      <c r="M116" s="43">
        <v>0</v>
      </c>
      <c r="N116" s="43">
        <v>0</v>
      </c>
      <c r="O116" s="43">
        <f t="shared" si="25"/>
        <v>1789</v>
      </c>
      <c r="P116" s="43">
        <f t="shared" si="26"/>
        <v>1788</v>
      </c>
      <c r="Q116" s="43">
        <f t="shared" si="27"/>
        <v>1815</v>
      </c>
      <c r="R116" s="43">
        <f t="shared" si="28"/>
        <v>1834</v>
      </c>
      <c r="S116" s="121" t="str">
        <f t="shared" si="21"/>
        <v>ok</v>
      </c>
      <c r="T116" s="45">
        <f t="shared" si="22"/>
        <v>-5.5897149245388487E-4</v>
      </c>
      <c r="U116" s="45">
        <f t="shared" si="23"/>
        <v>1.5100671140939598E-2</v>
      </c>
      <c r="V116" s="45">
        <f t="shared" si="24"/>
        <v>1.046831955922865E-2</v>
      </c>
      <c r="W116" s="45">
        <f t="shared" si="29"/>
        <v>8.3366730692381198E-3</v>
      </c>
      <c r="X116" s="45" t="s">
        <v>22</v>
      </c>
      <c r="Y116" s="45" t="s">
        <v>22</v>
      </c>
      <c r="Z116" s="45" t="s">
        <v>22</v>
      </c>
      <c r="AA116" s="45" t="s">
        <v>22</v>
      </c>
      <c r="AB116" s="45" t="s">
        <v>22</v>
      </c>
      <c r="AC116" s="45" t="s">
        <v>22</v>
      </c>
      <c r="AD116" s="45" t="s">
        <v>22</v>
      </c>
      <c r="AE116" s="45" t="s">
        <v>22</v>
      </c>
      <c r="AF116" s="58"/>
    </row>
    <row r="117" spans="1:32" x14ac:dyDescent="0.2">
      <c r="A117" s="41">
        <v>110</v>
      </c>
      <c r="B117" s="42" t="s">
        <v>48</v>
      </c>
      <c r="C117" s="43">
        <v>6775</v>
      </c>
      <c r="D117" s="43">
        <v>6949</v>
      </c>
      <c r="E117" s="43">
        <v>7114</v>
      </c>
      <c r="F117" s="43">
        <v>7374</v>
      </c>
      <c r="G117" s="43">
        <v>0</v>
      </c>
      <c r="H117" s="43">
        <v>0</v>
      </c>
      <c r="I117" s="43">
        <v>0</v>
      </c>
      <c r="J117" s="43">
        <v>0</v>
      </c>
      <c r="K117" s="43">
        <v>0</v>
      </c>
      <c r="L117" s="43">
        <v>0</v>
      </c>
      <c r="M117" s="43">
        <v>0</v>
      </c>
      <c r="N117" s="43">
        <v>0</v>
      </c>
      <c r="O117" s="43">
        <f t="shared" si="25"/>
        <v>6775</v>
      </c>
      <c r="P117" s="43">
        <f t="shared" si="26"/>
        <v>6949</v>
      </c>
      <c r="Q117" s="43">
        <f t="shared" si="27"/>
        <v>7114</v>
      </c>
      <c r="R117" s="43">
        <f t="shared" si="28"/>
        <v>7374</v>
      </c>
      <c r="S117" s="121" t="str">
        <f t="shared" si="21"/>
        <v>ok</v>
      </c>
      <c r="T117" s="45">
        <f t="shared" si="22"/>
        <v>2.5682656826568267E-2</v>
      </c>
      <c r="U117" s="45">
        <f t="shared" si="23"/>
        <v>2.3744423658080299E-2</v>
      </c>
      <c r="V117" s="45">
        <f t="shared" si="24"/>
        <v>3.6547652516165305E-2</v>
      </c>
      <c r="W117" s="45">
        <f t="shared" si="29"/>
        <v>2.8658244333604626E-2</v>
      </c>
      <c r="X117" s="45" t="s">
        <v>22</v>
      </c>
      <c r="Y117" s="45" t="s">
        <v>22</v>
      </c>
      <c r="Z117" s="45" t="s">
        <v>22</v>
      </c>
      <c r="AA117" s="45" t="s">
        <v>22</v>
      </c>
      <c r="AB117" s="45" t="s">
        <v>22</v>
      </c>
      <c r="AC117" s="45" t="s">
        <v>22</v>
      </c>
      <c r="AD117" s="45" t="s">
        <v>22</v>
      </c>
      <c r="AE117" s="45" t="s">
        <v>22</v>
      </c>
      <c r="AF117" s="58"/>
    </row>
    <row r="118" spans="1:32" x14ac:dyDescent="0.2">
      <c r="A118" s="41">
        <v>111</v>
      </c>
      <c r="B118" s="42" t="s">
        <v>157</v>
      </c>
      <c r="C118" s="43">
        <v>2726</v>
      </c>
      <c r="D118" s="43">
        <v>2766</v>
      </c>
      <c r="E118" s="43">
        <v>2827</v>
      </c>
      <c r="F118" s="43">
        <v>2927</v>
      </c>
      <c r="G118" s="43">
        <v>0</v>
      </c>
      <c r="H118" s="43">
        <v>0</v>
      </c>
      <c r="I118" s="43">
        <v>0</v>
      </c>
      <c r="J118" s="43">
        <v>0</v>
      </c>
      <c r="K118" s="43">
        <v>0</v>
      </c>
      <c r="L118" s="43">
        <v>0</v>
      </c>
      <c r="M118" s="43">
        <v>0</v>
      </c>
      <c r="N118" s="43">
        <v>0</v>
      </c>
      <c r="O118" s="43">
        <f t="shared" si="25"/>
        <v>2726</v>
      </c>
      <c r="P118" s="43">
        <f t="shared" si="26"/>
        <v>2766</v>
      </c>
      <c r="Q118" s="43">
        <f t="shared" si="27"/>
        <v>2827</v>
      </c>
      <c r="R118" s="43">
        <f t="shared" si="28"/>
        <v>2927</v>
      </c>
      <c r="S118" s="121" t="str">
        <f t="shared" si="21"/>
        <v>ok</v>
      </c>
      <c r="T118" s="45">
        <f t="shared" si="22"/>
        <v>1.4673514306676448E-2</v>
      </c>
      <c r="U118" s="45">
        <f t="shared" si="23"/>
        <v>2.2053506869125092E-2</v>
      </c>
      <c r="V118" s="45">
        <f t="shared" si="24"/>
        <v>3.5373187124159884E-2</v>
      </c>
      <c r="W118" s="45">
        <f t="shared" si="29"/>
        <v>2.4033402766653805E-2</v>
      </c>
      <c r="X118" s="45" t="s">
        <v>22</v>
      </c>
      <c r="Y118" s="45" t="s">
        <v>22</v>
      </c>
      <c r="Z118" s="45" t="s">
        <v>22</v>
      </c>
      <c r="AA118" s="45" t="s">
        <v>22</v>
      </c>
      <c r="AB118" s="45" t="s">
        <v>22</v>
      </c>
      <c r="AC118" s="45" t="s">
        <v>22</v>
      </c>
      <c r="AD118" s="45" t="s">
        <v>22</v>
      </c>
      <c r="AE118" s="45" t="s">
        <v>22</v>
      </c>
      <c r="AF118" s="58"/>
    </row>
    <row r="119" spans="1:32" ht="24" x14ac:dyDescent="0.2">
      <c r="A119" s="41">
        <v>112</v>
      </c>
      <c r="B119" s="42" t="s">
        <v>49</v>
      </c>
      <c r="C119" s="43">
        <v>10248</v>
      </c>
      <c r="D119" s="43">
        <v>10335</v>
      </c>
      <c r="E119" s="43">
        <v>10435</v>
      </c>
      <c r="F119" s="43">
        <v>10585</v>
      </c>
      <c r="G119" s="43">
        <v>9044</v>
      </c>
      <c r="H119" s="43">
        <v>9120</v>
      </c>
      <c r="I119" s="43">
        <v>9216</v>
      </c>
      <c r="J119" s="43">
        <v>9269</v>
      </c>
      <c r="K119" s="43">
        <v>234</v>
      </c>
      <c r="L119" s="43">
        <v>280</v>
      </c>
      <c r="M119" s="43">
        <v>281</v>
      </c>
      <c r="N119" s="43">
        <v>275</v>
      </c>
      <c r="O119" s="43">
        <f t="shared" si="25"/>
        <v>10482</v>
      </c>
      <c r="P119" s="43">
        <f t="shared" si="26"/>
        <v>10615</v>
      </c>
      <c r="Q119" s="43">
        <f t="shared" si="27"/>
        <v>10716</v>
      </c>
      <c r="R119" s="43">
        <f t="shared" si="28"/>
        <v>10860</v>
      </c>
      <c r="S119" s="121" t="str">
        <f t="shared" si="21"/>
        <v>ok</v>
      </c>
      <c r="T119" s="45">
        <f t="shared" si="22"/>
        <v>8.4894613583138181E-3</v>
      </c>
      <c r="U119" s="45">
        <f t="shared" si="23"/>
        <v>9.6758587324625063E-3</v>
      </c>
      <c r="V119" s="45">
        <f t="shared" si="24"/>
        <v>1.4374700527072353E-2</v>
      </c>
      <c r="W119" s="45">
        <f t="shared" si="29"/>
        <v>1.0846673539282892E-2</v>
      </c>
      <c r="X119" s="45">
        <f>(H119-G119)/G119</f>
        <v>8.4033613445378148E-3</v>
      </c>
      <c r="Y119" s="45">
        <f>(I119-H119)/H119</f>
        <v>1.0526315789473684E-2</v>
      </c>
      <c r="Z119" s="45">
        <f>(J119-I119)/I119</f>
        <v>5.7508680555555559E-3</v>
      </c>
      <c r="AA119" s="45">
        <f t="shared" si="30"/>
        <v>8.2268483965223516E-3</v>
      </c>
      <c r="AB119" s="55">
        <f>(L119-K119)/K119</f>
        <v>0.19658119658119658</v>
      </c>
      <c r="AC119" s="45">
        <f>(M119-L119)/L119</f>
        <v>3.5714285714285713E-3</v>
      </c>
      <c r="AD119" s="45">
        <f>(N119-M119)/M119</f>
        <v>-2.1352313167259787E-2</v>
      </c>
      <c r="AE119" s="131">
        <f>AVERAGE(AC119:AD119)</f>
        <v>-8.8904422979156073E-3</v>
      </c>
      <c r="AF119" s="58" t="s">
        <v>300</v>
      </c>
    </row>
    <row r="120" spans="1:32" x14ac:dyDescent="0.2">
      <c r="A120" s="41">
        <v>113</v>
      </c>
      <c r="B120" s="42" t="s">
        <v>158</v>
      </c>
      <c r="C120" s="43">
        <v>1946</v>
      </c>
      <c r="D120" s="43">
        <v>1963</v>
      </c>
      <c r="E120" s="43">
        <v>1978</v>
      </c>
      <c r="F120" s="43">
        <v>2003</v>
      </c>
      <c r="G120" s="43">
        <v>1</v>
      </c>
      <c r="H120" s="43">
        <v>0</v>
      </c>
      <c r="I120" s="43">
        <v>0</v>
      </c>
      <c r="J120" s="43">
        <v>0</v>
      </c>
      <c r="K120" s="43">
        <v>0</v>
      </c>
      <c r="L120" s="43">
        <v>0</v>
      </c>
      <c r="M120" s="43">
        <v>0</v>
      </c>
      <c r="N120" s="43">
        <v>0</v>
      </c>
      <c r="O120" s="43">
        <f t="shared" si="25"/>
        <v>1946</v>
      </c>
      <c r="P120" s="43">
        <f t="shared" si="26"/>
        <v>1963</v>
      </c>
      <c r="Q120" s="43">
        <f t="shared" si="27"/>
        <v>1978</v>
      </c>
      <c r="R120" s="43">
        <f t="shared" si="28"/>
        <v>2003</v>
      </c>
      <c r="S120" s="121" t="str">
        <f t="shared" si="21"/>
        <v>ok</v>
      </c>
      <c r="T120" s="45">
        <f t="shared" si="22"/>
        <v>8.7358684480986631E-3</v>
      </c>
      <c r="U120" s="45">
        <f t="shared" si="23"/>
        <v>7.641365257259297E-3</v>
      </c>
      <c r="V120" s="45">
        <f t="shared" si="24"/>
        <v>1.2639029322548028E-2</v>
      </c>
      <c r="W120" s="45">
        <f t="shared" si="29"/>
        <v>9.6720876759686641E-3</v>
      </c>
      <c r="X120" s="45" t="s">
        <v>22</v>
      </c>
      <c r="Y120" s="45" t="s">
        <v>22</v>
      </c>
      <c r="Z120" s="45" t="s">
        <v>22</v>
      </c>
      <c r="AA120" s="45" t="s">
        <v>22</v>
      </c>
      <c r="AB120" s="45" t="s">
        <v>22</v>
      </c>
      <c r="AC120" s="45" t="s">
        <v>22</v>
      </c>
      <c r="AD120" s="45" t="s">
        <v>22</v>
      </c>
      <c r="AE120" s="45" t="s">
        <v>22</v>
      </c>
      <c r="AF120" s="58"/>
    </row>
    <row r="121" spans="1:32" ht="24" x14ac:dyDescent="0.2">
      <c r="A121" s="41">
        <v>114</v>
      </c>
      <c r="B121" s="42" t="s">
        <v>159</v>
      </c>
      <c r="C121" s="43">
        <v>3214</v>
      </c>
      <c r="D121" s="43">
        <v>3272</v>
      </c>
      <c r="E121" s="43">
        <v>3341</v>
      </c>
      <c r="F121" s="43">
        <v>3386</v>
      </c>
      <c r="G121" s="43">
        <v>2715</v>
      </c>
      <c r="H121" s="43">
        <v>2747</v>
      </c>
      <c r="I121" s="43">
        <v>2781</v>
      </c>
      <c r="J121" s="43">
        <v>2818</v>
      </c>
      <c r="K121" s="43">
        <v>17</v>
      </c>
      <c r="L121" s="43">
        <v>22</v>
      </c>
      <c r="M121" s="43">
        <v>19</v>
      </c>
      <c r="N121" s="43">
        <v>19</v>
      </c>
      <c r="O121" s="43">
        <f t="shared" si="25"/>
        <v>3231</v>
      </c>
      <c r="P121" s="43">
        <f t="shared" si="26"/>
        <v>3294</v>
      </c>
      <c r="Q121" s="43">
        <f t="shared" si="27"/>
        <v>3360</v>
      </c>
      <c r="R121" s="43">
        <f t="shared" si="28"/>
        <v>3405</v>
      </c>
      <c r="S121" s="121" t="str">
        <f t="shared" si="21"/>
        <v>ok</v>
      </c>
      <c r="T121" s="45">
        <f t="shared" si="22"/>
        <v>1.8046048537647789E-2</v>
      </c>
      <c r="U121" s="45">
        <f t="shared" si="23"/>
        <v>2.1088019559902201E-2</v>
      </c>
      <c r="V121" s="45">
        <f t="shared" si="24"/>
        <v>1.3469021251122419E-2</v>
      </c>
      <c r="W121" s="45">
        <f t="shared" si="29"/>
        <v>1.7534363116224135E-2</v>
      </c>
      <c r="X121" s="45">
        <f t="shared" ref="X121:Z122" si="33">(H121-G121)/G121</f>
        <v>1.1786372007366482E-2</v>
      </c>
      <c r="Y121" s="45">
        <f t="shared" si="33"/>
        <v>1.2377138696760102E-2</v>
      </c>
      <c r="Z121" s="45">
        <f t="shared" si="33"/>
        <v>1.3304566702624955E-2</v>
      </c>
      <c r="AA121" s="45">
        <f t="shared" si="30"/>
        <v>1.2489359135583846E-2</v>
      </c>
      <c r="AB121" s="55">
        <f t="shared" ref="AB121:AD122" si="34">(L121-K121)/K121</f>
        <v>0.29411764705882354</v>
      </c>
      <c r="AC121" s="45">
        <f t="shared" si="34"/>
        <v>-0.13636363636363635</v>
      </c>
      <c r="AD121" s="45">
        <f t="shared" si="34"/>
        <v>0</v>
      </c>
      <c r="AE121" s="131">
        <f>AVERAGE(AC121:AD121)</f>
        <v>-6.8181818181818177E-2</v>
      </c>
      <c r="AF121" s="58" t="s">
        <v>300</v>
      </c>
    </row>
    <row r="122" spans="1:32" ht="24" x14ac:dyDescent="0.2">
      <c r="A122" s="41">
        <v>115</v>
      </c>
      <c r="B122" s="42" t="s">
        <v>160</v>
      </c>
      <c r="C122" s="43">
        <v>39013</v>
      </c>
      <c r="D122" s="43">
        <v>40193</v>
      </c>
      <c r="E122" s="43">
        <v>41476</v>
      </c>
      <c r="F122" s="43">
        <v>42304</v>
      </c>
      <c r="G122" s="43">
        <v>39966</v>
      </c>
      <c r="H122" s="43">
        <v>41009</v>
      </c>
      <c r="I122" s="43">
        <v>42275</v>
      </c>
      <c r="J122" s="43">
        <v>42981</v>
      </c>
      <c r="K122" s="43">
        <v>2293</v>
      </c>
      <c r="L122" s="43">
        <v>2673</v>
      </c>
      <c r="M122" s="43">
        <v>2640</v>
      </c>
      <c r="N122" s="43">
        <v>2592</v>
      </c>
      <c r="O122" s="43">
        <f t="shared" si="25"/>
        <v>41306</v>
      </c>
      <c r="P122" s="43">
        <f t="shared" si="26"/>
        <v>42866</v>
      </c>
      <c r="Q122" s="43">
        <f t="shared" si="27"/>
        <v>44116</v>
      </c>
      <c r="R122" s="43">
        <f t="shared" si="28"/>
        <v>44896</v>
      </c>
      <c r="S122" s="121" t="str">
        <f t="shared" si="21"/>
        <v>esgoto maior</v>
      </c>
      <c r="T122" s="45">
        <f t="shared" si="22"/>
        <v>3.0246328147027914E-2</v>
      </c>
      <c r="U122" s="45">
        <f t="shared" si="23"/>
        <v>3.1920981265394471E-2</v>
      </c>
      <c r="V122" s="45">
        <f t="shared" si="24"/>
        <v>1.9963352300125373E-2</v>
      </c>
      <c r="W122" s="45">
        <f t="shared" si="29"/>
        <v>2.7376887237515923E-2</v>
      </c>
      <c r="X122" s="45">
        <f t="shared" si="33"/>
        <v>2.6097182605214431E-2</v>
      </c>
      <c r="Y122" s="45">
        <f t="shared" si="33"/>
        <v>3.0871272159769807E-2</v>
      </c>
      <c r="Z122" s="45">
        <f t="shared" si="33"/>
        <v>1.6700177409816677E-2</v>
      </c>
      <c r="AA122" s="45">
        <f t="shared" si="30"/>
        <v>2.4556210724933636E-2</v>
      </c>
      <c r="AB122" s="55">
        <f t="shared" si="34"/>
        <v>0.16572176188399476</v>
      </c>
      <c r="AC122" s="45">
        <f t="shared" si="34"/>
        <v>-1.2345679012345678E-2</v>
      </c>
      <c r="AD122" s="45">
        <f t="shared" si="34"/>
        <v>-1.8181818181818181E-2</v>
      </c>
      <c r="AE122" s="131">
        <f>AVERAGE(AC122:AD122)</f>
        <v>-1.526374859708193E-2</v>
      </c>
      <c r="AF122" s="58" t="s">
        <v>300</v>
      </c>
    </row>
    <row r="123" spans="1:32" x14ac:dyDescent="0.2">
      <c r="A123" s="41">
        <v>116</v>
      </c>
      <c r="B123" s="42" t="s">
        <v>161</v>
      </c>
      <c r="C123" s="43">
        <v>815</v>
      </c>
      <c r="D123" s="43">
        <v>838</v>
      </c>
      <c r="E123" s="43">
        <v>861</v>
      </c>
      <c r="F123" s="43">
        <v>875</v>
      </c>
      <c r="G123" s="43">
        <v>0</v>
      </c>
      <c r="H123" s="43">
        <v>0</v>
      </c>
      <c r="I123" s="43">
        <v>0</v>
      </c>
      <c r="J123" s="43">
        <v>0</v>
      </c>
      <c r="K123" s="43">
        <v>0</v>
      </c>
      <c r="L123" s="43">
        <v>0</v>
      </c>
      <c r="M123" s="43">
        <v>0</v>
      </c>
      <c r="N123" s="43">
        <v>0</v>
      </c>
      <c r="O123" s="43">
        <f t="shared" si="25"/>
        <v>815</v>
      </c>
      <c r="P123" s="43">
        <f t="shared" si="26"/>
        <v>838</v>
      </c>
      <c r="Q123" s="43">
        <f t="shared" si="27"/>
        <v>861</v>
      </c>
      <c r="R123" s="43">
        <f t="shared" si="28"/>
        <v>875</v>
      </c>
      <c r="S123" s="121" t="str">
        <f t="shared" si="21"/>
        <v>ok</v>
      </c>
      <c r="T123" s="45">
        <f t="shared" si="22"/>
        <v>2.8220858895705522E-2</v>
      </c>
      <c r="U123" s="45">
        <f t="shared" si="23"/>
        <v>2.7446300715990454E-2</v>
      </c>
      <c r="V123" s="45">
        <f t="shared" si="24"/>
        <v>1.6260162601626018E-2</v>
      </c>
      <c r="W123" s="45">
        <f t="shared" si="29"/>
        <v>2.3975774071107334E-2</v>
      </c>
      <c r="X123" s="45" t="s">
        <v>22</v>
      </c>
      <c r="Y123" s="45" t="s">
        <v>22</v>
      </c>
      <c r="Z123" s="45" t="s">
        <v>22</v>
      </c>
      <c r="AA123" s="45" t="s">
        <v>22</v>
      </c>
      <c r="AB123" s="45" t="s">
        <v>22</v>
      </c>
      <c r="AC123" s="45" t="s">
        <v>22</v>
      </c>
      <c r="AD123" s="45" t="s">
        <v>22</v>
      </c>
      <c r="AE123" s="45" t="s">
        <v>22</v>
      </c>
      <c r="AF123" s="58"/>
    </row>
    <row r="124" spans="1:32" x14ac:dyDescent="0.2">
      <c r="A124" s="41">
        <v>117</v>
      </c>
      <c r="B124" s="42" t="s">
        <v>162</v>
      </c>
      <c r="C124" s="43">
        <v>2180</v>
      </c>
      <c r="D124" s="43">
        <v>2201</v>
      </c>
      <c r="E124" s="43">
        <v>2218</v>
      </c>
      <c r="F124" s="43">
        <v>2246</v>
      </c>
      <c r="G124" s="43">
        <v>0</v>
      </c>
      <c r="H124" s="43">
        <v>0</v>
      </c>
      <c r="I124" s="43">
        <v>0</v>
      </c>
      <c r="J124" s="43">
        <v>0</v>
      </c>
      <c r="K124" s="43">
        <v>0</v>
      </c>
      <c r="L124" s="43">
        <v>0</v>
      </c>
      <c r="M124" s="43">
        <v>0</v>
      </c>
      <c r="N124" s="43">
        <v>0</v>
      </c>
      <c r="O124" s="43">
        <f t="shared" si="25"/>
        <v>2180</v>
      </c>
      <c r="P124" s="43">
        <f t="shared" si="26"/>
        <v>2201</v>
      </c>
      <c r="Q124" s="43">
        <f t="shared" si="27"/>
        <v>2218</v>
      </c>
      <c r="R124" s="43">
        <f t="shared" si="28"/>
        <v>2246</v>
      </c>
      <c r="S124" s="121" t="str">
        <f t="shared" si="21"/>
        <v>ok</v>
      </c>
      <c r="T124" s="45">
        <f t="shared" si="22"/>
        <v>9.6330275229357804E-3</v>
      </c>
      <c r="U124" s="45">
        <f t="shared" si="23"/>
        <v>7.7237619263970918E-3</v>
      </c>
      <c r="V124" s="45">
        <f t="shared" si="24"/>
        <v>1.2623985572587917E-2</v>
      </c>
      <c r="W124" s="45">
        <f t="shared" si="29"/>
        <v>9.993591673973597E-3</v>
      </c>
      <c r="X124" s="45" t="s">
        <v>22</v>
      </c>
      <c r="Y124" s="45" t="s">
        <v>22</v>
      </c>
      <c r="Z124" s="45" t="s">
        <v>22</v>
      </c>
      <c r="AA124" s="45" t="s">
        <v>22</v>
      </c>
      <c r="AB124" s="45" t="s">
        <v>22</v>
      </c>
      <c r="AC124" s="45" t="s">
        <v>22</v>
      </c>
      <c r="AD124" s="45" t="s">
        <v>22</v>
      </c>
      <c r="AE124" s="45" t="s">
        <v>22</v>
      </c>
      <c r="AF124" s="58"/>
    </row>
    <row r="125" spans="1:32" ht="24" x14ac:dyDescent="0.2">
      <c r="A125" s="41">
        <v>118</v>
      </c>
      <c r="B125" s="42" t="s">
        <v>163</v>
      </c>
      <c r="C125" s="43">
        <v>16873</v>
      </c>
      <c r="D125" s="43">
        <v>17102</v>
      </c>
      <c r="E125" s="43">
        <v>17310</v>
      </c>
      <c r="F125" s="43">
        <v>17459</v>
      </c>
      <c r="G125" s="43">
        <v>4654</v>
      </c>
      <c r="H125" s="43">
        <v>4710</v>
      </c>
      <c r="I125" s="43">
        <v>4799</v>
      </c>
      <c r="J125" s="43">
        <v>4820</v>
      </c>
      <c r="K125" s="43">
        <v>77</v>
      </c>
      <c r="L125" s="43">
        <v>147</v>
      </c>
      <c r="M125" s="43">
        <v>141</v>
      </c>
      <c r="N125" s="43">
        <v>146</v>
      </c>
      <c r="O125" s="43">
        <f t="shared" si="25"/>
        <v>16950</v>
      </c>
      <c r="P125" s="43">
        <f t="shared" si="26"/>
        <v>17249</v>
      </c>
      <c r="Q125" s="43">
        <f t="shared" si="27"/>
        <v>17451</v>
      </c>
      <c r="R125" s="43">
        <f t="shared" si="28"/>
        <v>17605</v>
      </c>
      <c r="S125" s="121" t="str">
        <f t="shared" si="21"/>
        <v>ok</v>
      </c>
      <c r="T125" s="45">
        <f t="shared" si="22"/>
        <v>1.3571978901203105E-2</v>
      </c>
      <c r="U125" s="45">
        <f t="shared" si="23"/>
        <v>1.2162320196468249E-2</v>
      </c>
      <c r="V125" s="45">
        <f t="shared" si="24"/>
        <v>8.6077411900635468E-3</v>
      </c>
      <c r="W125" s="45">
        <f t="shared" si="29"/>
        <v>1.1447346762578298E-2</v>
      </c>
      <c r="X125" s="45">
        <f t="shared" ref="X125:Z126" si="35">(H125-G125)/G125</f>
        <v>1.2032660077352814E-2</v>
      </c>
      <c r="Y125" s="45">
        <f t="shared" si="35"/>
        <v>1.8895966029723991E-2</v>
      </c>
      <c r="Z125" s="45">
        <f t="shared" si="35"/>
        <v>4.3759116482600538E-3</v>
      </c>
      <c r="AA125" s="45">
        <f t="shared" si="30"/>
        <v>1.1768179251778954E-2</v>
      </c>
      <c r="AB125" s="55">
        <f t="shared" ref="AB125:AD126" si="36">(L125-K125)/K125</f>
        <v>0.90909090909090906</v>
      </c>
      <c r="AC125" s="45">
        <f t="shared" si="36"/>
        <v>-4.0816326530612242E-2</v>
      </c>
      <c r="AD125" s="45">
        <f t="shared" si="36"/>
        <v>3.5460992907801421E-2</v>
      </c>
      <c r="AE125" s="131">
        <f>AVERAGE(AC125:AD125)</f>
        <v>-2.6776668114054103E-3</v>
      </c>
      <c r="AF125" s="58" t="s">
        <v>300</v>
      </c>
    </row>
    <row r="126" spans="1:32" ht="24" x14ac:dyDescent="0.2">
      <c r="A126" s="41">
        <v>119</v>
      </c>
      <c r="B126" s="42" t="s">
        <v>50</v>
      </c>
      <c r="C126" s="43">
        <v>38512</v>
      </c>
      <c r="D126" s="43">
        <v>39270</v>
      </c>
      <c r="E126" s="43">
        <v>40500</v>
      </c>
      <c r="F126" s="43">
        <v>41822</v>
      </c>
      <c r="G126" s="43">
        <v>29664</v>
      </c>
      <c r="H126" s="43">
        <v>30057</v>
      </c>
      <c r="I126" s="43">
        <v>32898</v>
      </c>
      <c r="J126" s="43">
        <v>36274</v>
      </c>
      <c r="K126" s="43">
        <v>1116</v>
      </c>
      <c r="L126" s="43">
        <v>1490</v>
      </c>
      <c r="M126" s="43">
        <v>1468</v>
      </c>
      <c r="N126" s="43">
        <v>1448</v>
      </c>
      <c r="O126" s="43">
        <f t="shared" si="25"/>
        <v>39628</v>
      </c>
      <c r="P126" s="43">
        <f t="shared" si="26"/>
        <v>40760</v>
      </c>
      <c r="Q126" s="43">
        <f t="shared" si="27"/>
        <v>41968</v>
      </c>
      <c r="R126" s="43">
        <f t="shared" si="28"/>
        <v>43270</v>
      </c>
      <c r="S126" s="121" t="str">
        <f t="shared" si="21"/>
        <v>ok</v>
      </c>
      <c r="T126" s="45">
        <f t="shared" si="22"/>
        <v>1.9682176983797258E-2</v>
      </c>
      <c r="U126" s="45">
        <f t="shared" si="23"/>
        <v>3.1321619556913677E-2</v>
      </c>
      <c r="V126" s="45">
        <f t="shared" si="24"/>
        <v>3.2641975308641977E-2</v>
      </c>
      <c r="W126" s="45">
        <f t="shared" si="29"/>
        <v>2.7881923949784306E-2</v>
      </c>
      <c r="X126" s="45">
        <f t="shared" si="35"/>
        <v>1.3248381877022654E-2</v>
      </c>
      <c r="Y126" s="45">
        <f t="shared" si="35"/>
        <v>9.45204112186845E-2</v>
      </c>
      <c r="Z126" s="45">
        <f t="shared" si="35"/>
        <v>0.10262022007416864</v>
      </c>
      <c r="AA126" s="45">
        <f t="shared" si="30"/>
        <v>7.0129671056625265E-2</v>
      </c>
      <c r="AB126" s="55">
        <f t="shared" si="36"/>
        <v>0.33512544802867383</v>
      </c>
      <c r="AC126" s="45">
        <f t="shared" si="36"/>
        <v>-1.4765100671140939E-2</v>
      </c>
      <c r="AD126" s="45">
        <f t="shared" si="36"/>
        <v>-1.3623978201634877E-2</v>
      </c>
      <c r="AE126" s="131">
        <f>AVERAGE(AC126:AD126)</f>
        <v>-1.4194539436387908E-2</v>
      </c>
      <c r="AF126" s="58" t="s">
        <v>300</v>
      </c>
    </row>
    <row r="127" spans="1:32" x14ac:dyDescent="0.2">
      <c r="A127" s="41">
        <v>120</v>
      </c>
      <c r="B127" s="42" t="s">
        <v>164</v>
      </c>
      <c r="C127" s="43">
        <v>1273</v>
      </c>
      <c r="D127" s="43">
        <v>1299</v>
      </c>
      <c r="E127" s="43">
        <v>1339</v>
      </c>
      <c r="F127" s="43">
        <v>1350</v>
      </c>
      <c r="G127" s="43">
        <v>0</v>
      </c>
      <c r="H127" s="43">
        <v>0</v>
      </c>
      <c r="I127" s="43">
        <v>0</v>
      </c>
      <c r="J127" s="43">
        <v>0</v>
      </c>
      <c r="K127" s="43">
        <v>0</v>
      </c>
      <c r="L127" s="43">
        <v>0</v>
      </c>
      <c r="M127" s="43">
        <v>0</v>
      </c>
      <c r="N127" s="43">
        <v>0</v>
      </c>
      <c r="O127" s="43">
        <f t="shared" si="25"/>
        <v>1273</v>
      </c>
      <c r="P127" s="43">
        <f t="shared" si="26"/>
        <v>1299</v>
      </c>
      <c r="Q127" s="43">
        <f t="shared" si="27"/>
        <v>1339</v>
      </c>
      <c r="R127" s="43">
        <f t="shared" si="28"/>
        <v>1350</v>
      </c>
      <c r="S127" s="121" t="str">
        <f t="shared" si="21"/>
        <v>ok</v>
      </c>
      <c r="T127" s="45">
        <f t="shared" si="22"/>
        <v>2.0424194815396701E-2</v>
      </c>
      <c r="U127" s="45">
        <f t="shared" si="23"/>
        <v>3.0792917628945343E-2</v>
      </c>
      <c r="V127" s="45">
        <f t="shared" si="24"/>
        <v>8.215085884988798E-3</v>
      </c>
      <c r="W127" s="45">
        <f t="shared" si="29"/>
        <v>1.9810732776443615E-2</v>
      </c>
      <c r="X127" s="45" t="s">
        <v>22</v>
      </c>
      <c r="Y127" s="45" t="s">
        <v>22</v>
      </c>
      <c r="Z127" s="45" t="s">
        <v>22</v>
      </c>
      <c r="AA127" s="45" t="s">
        <v>22</v>
      </c>
      <c r="AB127" s="45" t="s">
        <v>22</v>
      </c>
      <c r="AC127" s="45" t="s">
        <v>22</v>
      </c>
      <c r="AD127" s="45" t="s">
        <v>22</v>
      </c>
      <c r="AE127" s="45" t="s">
        <v>22</v>
      </c>
      <c r="AF127" s="58"/>
    </row>
    <row r="128" spans="1:32" x14ac:dyDescent="0.2">
      <c r="A128" s="41">
        <v>121</v>
      </c>
      <c r="B128" s="42" t="s">
        <v>165</v>
      </c>
      <c r="C128" s="43">
        <v>945</v>
      </c>
      <c r="D128" s="43">
        <v>951</v>
      </c>
      <c r="E128" s="43">
        <v>954</v>
      </c>
      <c r="F128" s="43">
        <v>964</v>
      </c>
      <c r="G128" s="43">
        <v>0</v>
      </c>
      <c r="H128" s="43">
        <v>0</v>
      </c>
      <c r="I128" s="43">
        <v>0</v>
      </c>
      <c r="J128" s="43">
        <v>0</v>
      </c>
      <c r="K128" s="43">
        <v>0</v>
      </c>
      <c r="L128" s="43">
        <v>0</v>
      </c>
      <c r="M128" s="43">
        <v>0</v>
      </c>
      <c r="N128" s="43">
        <v>0</v>
      </c>
      <c r="O128" s="43">
        <f t="shared" si="25"/>
        <v>945</v>
      </c>
      <c r="P128" s="43">
        <f t="shared" si="26"/>
        <v>951</v>
      </c>
      <c r="Q128" s="43">
        <f t="shared" si="27"/>
        <v>954</v>
      </c>
      <c r="R128" s="43">
        <f t="shared" si="28"/>
        <v>964</v>
      </c>
      <c r="S128" s="121" t="str">
        <f t="shared" si="21"/>
        <v>ok</v>
      </c>
      <c r="T128" s="45">
        <f t="shared" si="22"/>
        <v>6.3492063492063492E-3</v>
      </c>
      <c r="U128" s="45">
        <f t="shared" si="23"/>
        <v>3.1545741324921135E-3</v>
      </c>
      <c r="V128" s="45">
        <f t="shared" si="24"/>
        <v>1.0482180293501049E-2</v>
      </c>
      <c r="W128" s="45">
        <f t="shared" si="29"/>
        <v>6.6619869250665043E-3</v>
      </c>
      <c r="X128" s="45" t="s">
        <v>22</v>
      </c>
      <c r="Y128" s="45" t="s">
        <v>22</v>
      </c>
      <c r="Z128" s="45" t="s">
        <v>22</v>
      </c>
      <c r="AA128" s="45" t="s">
        <v>22</v>
      </c>
      <c r="AB128" s="45" t="s">
        <v>22</v>
      </c>
      <c r="AC128" s="45" t="s">
        <v>22</v>
      </c>
      <c r="AD128" s="45" t="s">
        <v>22</v>
      </c>
      <c r="AE128" s="45" t="s">
        <v>22</v>
      </c>
      <c r="AF128" s="58"/>
    </row>
    <row r="129" spans="1:32" ht="24" x14ac:dyDescent="0.2">
      <c r="A129" s="41">
        <v>122</v>
      </c>
      <c r="B129" s="42" t="s">
        <v>166</v>
      </c>
      <c r="C129" s="43">
        <v>2856</v>
      </c>
      <c r="D129" s="43">
        <v>2892</v>
      </c>
      <c r="E129" s="43">
        <v>2936</v>
      </c>
      <c r="F129" s="43">
        <v>2972</v>
      </c>
      <c r="G129" s="43">
        <v>2711</v>
      </c>
      <c r="H129" s="43">
        <v>2778</v>
      </c>
      <c r="I129" s="43">
        <v>2822</v>
      </c>
      <c r="J129" s="43">
        <v>2836</v>
      </c>
      <c r="K129" s="43">
        <v>105</v>
      </c>
      <c r="L129" s="43">
        <v>149</v>
      </c>
      <c r="M129" s="43">
        <v>148</v>
      </c>
      <c r="N129" s="43">
        <v>145</v>
      </c>
      <c r="O129" s="43">
        <f t="shared" si="25"/>
        <v>2961</v>
      </c>
      <c r="P129" s="43">
        <f t="shared" si="26"/>
        <v>3041</v>
      </c>
      <c r="Q129" s="43">
        <f t="shared" si="27"/>
        <v>3084</v>
      </c>
      <c r="R129" s="43">
        <f t="shared" si="28"/>
        <v>3117</v>
      </c>
      <c r="S129" s="121" t="str">
        <f t="shared" si="21"/>
        <v>ok</v>
      </c>
      <c r="T129" s="45">
        <f t="shared" si="22"/>
        <v>1.2605042016806723E-2</v>
      </c>
      <c r="U129" s="45">
        <f t="shared" si="23"/>
        <v>1.5214384508990318E-2</v>
      </c>
      <c r="V129" s="45">
        <f t="shared" si="24"/>
        <v>1.226158038147139E-2</v>
      </c>
      <c r="W129" s="45">
        <f t="shared" si="29"/>
        <v>1.3360335635756143E-2</v>
      </c>
      <c r="X129" s="45">
        <f t="shared" ref="X129:Z131" si="37">(H129-G129)/G129</f>
        <v>2.4714127628181481E-2</v>
      </c>
      <c r="Y129" s="45">
        <f t="shared" si="37"/>
        <v>1.5838732901367891E-2</v>
      </c>
      <c r="Z129" s="45">
        <f t="shared" si="37"/>
        <v>4.961020552799433E-3</v>
      </c>
      <c r="AA129" s="45">
        <f t="shared" si="30"/>
        <v>1.5171293694116269E-2</v>
      </c>
      <c r="AB129" s="55">
        <f t="shared" ref="AB129:AD130" si="38">(L129-K129)/K129</f>
        <v>0.41904761904761906</v>
      </c>
      <c r="AC129" s="45">
        <f t="shared" si="38"/>
        <v>-6.7114093959731542E-3</v>
      </c>
      <c r="AD129" s="45">
        <f t="shared" si="38"/>
        <v>-2.0270270270270271E-2</v>
      </c>
      <c r="AE129" s="131">
        <f>AVERAGE(AC129:AD129)</f>
        <v>-1.3490839833121713E-2</v>
      </c>
      <c r="AF129" s="58" t="s">
        <v>300</v>
      </c>
    </row>
    <row r="130" spans="1:32" ht="24" x14ac:dyDescent="0.2">
      <c r="A130" s="41">
        <v>123</v>
      </c>
      <c r="B130" s="42" t="s">
        <v>51</v>
      </c>
      <c r="C130" s="43">
        <v>6980</v>
      </c>
      <c r="D130" s="43">
        <v>7278</v>
      </c>
      <c r="E130" s="43">
        <v>7351</v>
      </c>
      <c r="F130" s="43">
        <v>7456</v>
      </c>
      <c r="G130" s="43">
        <v>5766</v>
      </c>
      <c r="H130" s="43">
        <v>5984</v>
      </c>
      <c r="I130" s="43">
        <v>6000</v>
      </c>
      <c r="J130" s="43">
        <v>6017</v>
      </c>
      <c r="K130" s="43">
        <v>98</v>
      </c>
      <c r="L130" s="43">
        <v>145</v>
      </c>
      <c r="M130" s="43">
        <v>149</v>
      </c>
      <c r="N130" s="43">
        <v>143</v>
      </c>
      <c r="O130" s="43">
        <f t="shared" si="25"/>
        <v>7078</v>
      </c>
      <c r="P130" s="43">
        <f t="shared" si="26"/>
        <v>7423</v>
      </c>
      <c r="Q130" s="43">
        <f t="shared" si="27"/>
        <v>7500</v>
      </c>
      <c r="R130" s="43">
        <f t="shared" si="28"/>
        <v>7599</v>
      </c>
      <c r="S130" s="121" t="str">
        <f t="shared" si="21"/>
        <v>ok</v>
      </c>
      <c r="T130" s="45">
        <f t="shared" si="22"/>
        <v>4.2693409742120346E-2</v>
      </c>
      <c r="U130" s="45">
        <f t="shared" si="23"/>
        <v>1.0030228084638637E-2</v>
      </c>
      <c r="V130" s="45">
        <f t="shared" si="24"/>
        <v>1.4283770915521698E-2</v>
      </c>
      <c r="W130" s="45">
        <f t="shared" si="29"/>
        <v>2.2335802914093563E-2</v>
      </c>
      <c r="X130" s="45">
        <f t="shared" si="37"/>
        <v>3.7807839056538325E-2</v>
      </c>
      <c r="Y130" s="45">
        <f t="shared" si="37"/>
        <v>2.6737967914438501E-3</v>
      </c>
      <c r="Z130" s="45">
        <f t="shared" si="37"/>
        <v>2.8333333333333335E-3</v>
      </c>
      <c r="AA130" s="45">
        <f t="shared" si="30"/>
        <v>1.4438323060438503E-2</v>
      </c>
      <c r="AB130" s="55">
        <f t="shared" si="38"/>
        <v>0.47959183673469385</v>
      </c>
      <c r="AC130" s="45">
        <f t="shared" si="38"/>
        <v>2.7586206896551724E-2</v>
      </c>
      <c r="AD130" s="45">
        <f t="shared" si="38"/>
        <v>-4.0268456375838924E-2</v>
      </c>
      <c r="AE130" s="131">
        <f>AVERAGE(AC130:AD130)</f>
        <v>-6.3411247396435999E-3</v>
      </c>
      <c r="AF130" s="58" t="s">
        <v>300</v>
      </c>
    </row>
    <row r="131" spans="1:32" ht="24" x14ac:dyDescent="0.2">
      <c r="A131" s="41">
        <v>124</v>
      </c>
      <c r="B131" s="42" t="s">
        <v>167</v>
      </c>
      <c r="C131" s="43">
        <v>747</v>
      </c>
      <c r="D131" s="43">
        <v>758</v>
      </c>
      <c r="E131" s="43">
        <v>764</v>
      </c>
      <c r="F131" s="43">
        <v>814</v>
      </c>
      <c r="G131" s="43">
        <v>663</v>
      </c>
      <c r="H131" s="43">
        <v>682</v>
      </c>
      <c r="I131" s="43">
        <v>694</v>
      </c>
      <c r="J131" s="43">
        <v>714</v>
      </c>
      <c r="K131" s="43">
        <v>0</v>
      </c>
      <c r="L131" s="43">
        <v>12</v>
      </c>
      <c r="M131" s="43">
        <v>10</v>
      </c>
      <c r="N131" s="43">
        <v>18</v>
      </c>
      <c r="O131" s="43">
        <f t="shared" si="25"/>
        <v>747</v>
      </c>
      <c r="P131" s="43">
        <f t="shared" si="26"/>
        <v>770</v>
      </c>
      <c r="Q131" s="43">
        <f t="shared" si="27"/>
        <v>774</v>
      </c>
      <c r="R131" s="43">
        <f t="shared" si="28"/>
        <v>832</v>
      </c>
      <c r="S131" s="121" t="str">
        <f t="shared" si="21"/>
        <v>ok</v>
      </c>
      <c r="T131" s="45">
        <f t="shared" si="22"/>
        <v>1.4725568942436412E-2</v>
      </c>
      <c r="U131" s="45">
        <f t="shared" si="23"/>
        <v>7.9155672823219003E-3</v>
      </c>
      <c r="V131" s="45">
        <f t="shared" si="24"/>
        <v>6.5445026178010471E-2</v>
      </c>
      <c r="W131" s="45">
        <f t="shared" si="29"/>
        <v>2.9362054134256261E-2</v>
      </c>
      <c r="X131" s="45">
        <f t="shared" si="37"/>
        <v>2.8657616892911009E-2</v>
      </c>
      <c r="Y131" s="45">
        <f t="shared" si="37"/>
        <v>1.7595307917888565E-2</v>
      </c>
      <c r="Z131" s="45">
        <f t="shared" si="37"/>
        <v>2.8818443804034581E-2</v>
      </c>
      <c r="AA131" s="45">
        <f t="shared" si="30"/>
        <v>2.5023789538278052E-2</v>
      </c>
      <c r="AB131" s="45" t="s">
        <v>22</v>
      </c>
      <c r="AC131" s="45">
        <f>(M131-L131)/L131</f>
        <v>-0.16666666666666666</v>
      </c>
      <c r="AD131" s="45">
        <f>(N131-M131)/M131</f>
        <v>0.8</v>
      </c>
      <c r="AE131" s="131">
        <f>AVERAGE(AC131:AD131)</f>
        <v>0.31666666666666671</v>
      </c>
      <c r="AF131" s="58" t="s">
        <v>300</v>
      </c>
    </row>
    <row r="132" spans="1:32" x14ac:dyDescent="0.2">
      <c r="A132" s="41">
        <v>125</v>
      </c>
      <c r="B132" s="42" t="s">
        <v>168</v>
      </c>
      <c r="C132" s="43">
        <v>2257</v>
      </c>
      <c r="D132" s="43">
        <v>2285</v>
      </c>
      <c r="E132" s="43">
        <v>2329</v>
      </c>
      <c r="F132" s="43">
        <v>2376</v>
      </c>
      <c r="G132" s="43">
        <v>0</v>
      </c>
      <c r="H132" s="43">
        <v>0</v>
      </c>
      <c r="I132" s="43">
        <v>0</v>
      </c>
      <c r="J132" s="43">
        <v>0</v>
      </c>
      <c r="K132" s="43">
        <v>0</v>
      </c>
      <c r="L132" s="43">
        <v>0</v>
      </c>
      <c r="M132" s="43">
        <v>0</v>
      </c>
      <c r="N132" s="43">
        <v>0</v>
      </c>
      <c r="O132" s="43">
        <f t="shared" si="25"/>
        <v>2257</v>
      </c>
      <c r="P132" s="43">
        <f t="shared" si="26"/>
        <v>2285</v>
      </c>
      <c r="Q132" s="43">
        <f t="shared" si="27"/>
        <v>2329</v>
      </c>
      <c r="R132" s="43">
        <f t="shared" si="28"/>
        <v>2376</v>
      </c>
      <c r="S132" s="121" t="str">
        <f t="shared" si="21"/>
        <v>ok</v>
      </c>
      <c r="T132" s="45">
        <f t="shared" si="22"/>
        <v>1.2405848471422242E-2</v>
      </c>
      <c r="U132" s="45">
        <f t="shared" si="23"/>
        <v>1.9256017505470461E-2</v>
      </c>
      <c r="V132" s="45">
        <f t="shared" si="24"/>
        <v>2.0180334907685702E-2</v>
      </c>
      <c r="W132" s="45">
        <f t="shared" si="29"/>
        <v>1.7280733628192799E-2</v>
      </c>
      <c r="X132" s="45" t="s">
        <v>22</v>
      </c>
      <c r="Y132" s="45" t="s">
        <v>22</v>
      </c>
      <c r="Z132" s="45" t="s">
        <v>22</v>
      </c>
      <c r="AA132" s="45" t="s">
        <v>22</v>
      </c>
      <c r="AB132" s="45" t="s">
        <v>22</v>
      </c>
      <c r="AC132" s="45" t="s">
        <v>22</v>
      </c>
      <c r="AD132" s="45" t="s">
        <v>22</v>
      </c>
      <c r="AE132" s="45" t="s">
        <v>22</v>
      </c>
      <c r="AF132" s="58"/>
    </row>
    <row r="133" spans="1:32" ht="24" x14ac:dyDescent="0.2">
      <c r="A133" s="41">
        <v>126</v>
      </c>
      <c r="B133" s="42" t="s">
        <v>52</v>
      </c>
      <c r="C133" s="43">
        <v>52950</v>
      </c>
      <c r="D133" s="43">
        <v>55417</v>
      </c>
      <c r="E133" s="43">
        <v>57629</v>
      </c>
      <c r="F133" s="43">
        <v>60245</v>
      </c>
      <c r="G133" s="43">
        <v>11545</v>
      </c>
      <c r="H133" s="43">
        <v>12682</v>
      </c>
      <c r="I133" s="43">
        <v>13536</v>
      </c>
      <c r="J133" s="43">
        <v>14208</v>
      </c>
      <c r="K133" s="43">
        <v>619</v>
      </c>
      <c r="L133" s="43">
        <v>1099</v>
      </c>
      <c r="M133" s="43">
        <v>1128</v>
      </c>
      <c r="N133" s="43">
        <v>1120</v>
      </c>
      <c r="O133" s="43">
        <f t="shared" si="25"/>
        <v>53569</v>
      </c>
      <c r="P133" s="43">
        <f t="shared" si="26"/>
        <v>56516</v>
      </c>
      <c r="Q133" s="43">
        <f t="shared" si="27"/>
        <v>58757</v>
      </c>
      <c r="R133" s="43">
        <f t="shared" si="28"/>
        <v>61365</v>
      </c>
      <c r="S133" s="121" t="str">
        <f t="shared" si="21"/>
        <v>ok</v>
      </c>
      <c r="T133" s="45">
        <f t="shared" si="22"/>
        <v>4.6591123701605286E-2</v>
      </c>
      <c r="U133" s="45">
        <f t="shared" si="23"/>
        <v>3.9915549380154104E-2</v>
      </c>
      <c r="V133" s="45">
        <f t="shared" si="24"/>
        <v>4.5393812143191797E-2</v>
      </c>
      <c r="W133" s="45">
        <f t="shared" si="29"/>
        <v>4.396682840831706E-2</v>
      </c>
      <c r="X133" s="45">
        <f>(H133-G133)/G133</f>
        <v>9.8484192291035083E-2</v>
      </c>
      <c r="Y133" s="45">
        <f>(I133-H133)/H133</f>
        <v>6.7339536350733323E-2</v>
      </c>
      <c r="Z133" s="45">
        <f>(J133-I133)/I133</f>
        <v>4.9645390070921988E-2</v>
      </c>
      <c r="AA133" s="45">
        <f t="shared" si="30"/>
        <v>7.1823039570896807E-2</v>
      </c>
      <c r="AB133" s="55">
        <f>(L133-K133)/K133</f>
        <v>0.7754442649434572</v>
      </c>
      <c r="AC133" s="45">
        <f>(M133-L133)/L133</f>
        <v>2.6387625113739762E-2</v>
      </c>
      <c r="AD133" s="45">
        <f>(N133-M133)/M133</f>
        <v>-7.0921985815602835E-3</v>
      </c>
      <c r="AE133" s="131">
        <f>AVERAGE(AC133:AD133)</f>
        <v>9.6477132660897393E-3</v>
      </c>
      <c r="AF133" s="58" t="s">
        <v>300</v>
      </c>
    </row>
    <row r="134" spans="1:32" x14ac:dyDescent="0.2">
      <c r="A134" s="41">
        <v>127</v>
      </c>
      <c r="B134" s="42" t="s">
        <v>169</v>
      </c>
      <c r="C134" s="43">
        <v>957</v>
      </c>
      <c r="D134" s="43">
        <v>960</v>
      </c>
      <c r="E134" s="43">
        <v>974</v>
      </c>
      <c r="F134" s="43">
        <v>980</v>
      </c>
      <c r="G134" s="43">
        <v>0</v>
      </c>
      <c r="H134" s="43">
        <v>0</v>
      </c>
      <c r="I134" s="43">
        <v>0</v>
      </c>
      <c r="J134" s="43">
        <v>0</v>
      </c>
      <c r="K134" s="43">
        <v>0</v>
      </c>
      <c r="L134" s="43">
        <v>0</v>
      </c>
      <c r="M134" s="43">
        <v>0</v>
      </c>
      <c r="N134" s="43">
        <v>0</v>
      </c>
      <c r="O134" s="43">
        <f t="shared" si="25"/>
        <v>957</v>
      </c>
      <c r="P134" s="43">
        <f t="shared" si="26"/>
        <v>960</v>
      </c>
      <c r="Q134" s="43">
        <f t="shared" si="27"/>
        <v>974</v>
      </c>
      <c r="R134" s="43">
        <f t="shared" si="28"/>
        <v>980</v>
      </c>
      <c r="S134" s="121" t="str">
        <f t="shared" si="21"/>
        <v>ok</v>
      </c>
      <c r="T134" s="45">
        <f t="shared" si="22"/>
        <v>3.134796238244514E-3</v>
      </c>
      <c r="U134" s="45">
        <f t="shared" si="23"/>
        <v>1.4583333333333334E-2</v>
      </c>
      <c r="V134" s="45">
        <f t="shared" si="24"/>
        <v>6.1601642710472282E-3</v>
      </c>
      <c r="W134" s="45">
        <f t="shared" si="29"/>
        <v>7.9594312808750258E-3</v>
      </c>
      <c r="X134" s="45" t="s">
        <v>22</v>
      </c>
      <c r="Y134" s="45" t="s">
        <v>22</v>
      </c>
      <c r="Z134" s="45" t="s">
        <v>22</v>
      </c>
      <c r="AA134" s="45" t="s">
        <v>22</v>
      </c>
      <c r="AB134" s="45" t="s">
        <v>22</v>
      </c>
      <c r="AC134" s="45" t="s">
        <v>22</v>
      </c>
      <c r="AD134" s="45" t="s">
        <v>22</v>
      </c>
      <c r="AE134" s="45" t="s">
        <v>22</v>
      </c>
      <c r="AF134" s="58"/>
    </row>
    <row r="135" spans="1:32" x14ac:dyDescent="0.2">
      <c r="A135" s="41">
        <v>128</v>
      </c>
      <c r="B135" s="42" t="s">
        <v>170</v>
      </c>
      <c r="C135" s="43">
        <v>2251</v>
      </c>
      <c r="D135" s="43">
        <v>2325</v>
      </c>
      <c r="E135" s="43">
        <v>2375</v>
      </c>
      <c r="F135" s="43">
        <v>2449</v>
      </c>
      <c r="G135" s="43">
        <v>0</v>
      </c>
      <c r="H135" s="43">
        <v>0</v>
      </c>
      <c r="I135" s="43">
        <v>0</v>
      </c>
      <c r="J135" s="43">
        <v>0</v>
      </c>
      <c r="K135" s="43">
        <v>0</v>
      </c>
      <c r="L135" s="43">
        <v>0</v>
      </c>
      <c r="M135" s="43">
        <v>0</v>
      </c>
      <c r="N135" s="43">
        <v>0</v>
      </c>
      <c r="O135" s="43">
        <f t="shared" si="25"/>
        <v>2251</v>
      </c>
      <c r="P135" s="43">
        <f t="shared" si="26"/>
        <v>2325</v>
      </c>
      <c r="Q135" s="43">
        <f t="shared" si="27"/>
        <v>2375</v>
      </c>
      <c r="R135" s="43">
        <f t="shared" si="28"/>
        <v>2449</v>
      </c>
      <c r="S135" s="121" t="str">
        <f t="shared" si="21"/>
        <v>ok</v>
      </c>
      <c r="T135" s="45">
        <f t="shared" si="22"/>
        <v>3.2874278098622832E-2</v>
      </c>
      <c r="U135" s="45">
        <f t="shared" si="23"/>
        <v>2.1505376344086023E-2</v>
      </c>
      <c r="V135" s="45">
        <f t="shared" si="24"/>
        <v>3.1157894736842107E-2</v>
      </c>
      <c r="W135" s="45">
        <f t="shared" si="29"/>
        <v>2.8512516393183654E-2</v>
      </c>
      <c r="X135" s="45" t="s">
        <v>22</v>
      </c>
      <c r="Y135" s="45" t="s">
        <v>22</v>
      </c>
      <c r="Z135" s="45" t="s">
        <v>22</v>
      </c>
      <c r="AA135" s="45" t="s">
        <v>22</v>
      </c>
      <c r="AB135" s="45" t="s">
        <v>22</v>
      </c>
      <c r="AC135" s="45" t="s">
        <v>22</v>
      </c>
      <c r="AD135" s="45" t="s">
        <v>22</v>
      </c>
      <c r="AE135" s="45" t="s">
        <v>22</v>
      </c>
      <c r="AF135" s="58"/>
    </row>
    <row r="136" spans="1:32" ht="24" x14ac:dyDescent="0.2">
      <c r="A136" s="41">
        <v>129</v>
      </c>
      <c r="B136" s="42" t="s">
        <v>171</v>
      </c>
      <c r="C136" s="43">
        <v>3915</v>
      </c>
      <c r="D136" s="43">
        <v>3960</v>
      </c>
      <c r="E136" s="43">
        <v>3985</v>
      </c>
      <c r="F136" s="43">
        <v>4008</v>
      </c>
      <c r="G136" s="43">
        <v>2392</v>
      </c>
      <c r="H136" s="43">
        <v>2408</v>
      </c>
      <c r="I136" s="43">
        <v>2409</v>
      </c>
      <c r="J136" s="43">
        <v>2405</v>
      </c>
      <c r="K136" s="43">
        <v>26</v>
      </c>
      <c r="L136" s="43">
        <v>43</v>
      </c>
      <c r="M136" s="43">
        <v>42</v>
      </c>
      <c r="N136" s="43">
        <v>40</v>
      </c>
      <c r="O136" s="43">
        <f t="shared" si="25"/>
        <v>3941</v>
      </c>
      <c r="P136" s="43">
        <f t="shared" si="26"/>
        <v>4003</v>
      </c>
      <c r="Q136" s="43">
        <f t="shared" si="27"/>
        <v>4027</v>
      </c>
      <c r="R136" s="43">
        <f t="shared" si="28"/>
        <v>4048</v>
      </c>
      <c r="S136" s="121" t="str">
        <f t="shared" ref="S136:S199" si="39">IF(J136="-","   ",IF((F136-J136)&gt;=0,"ok","esgoto maior"))</f>
        <v>ok</v>
      </c>
      <c r="T136" s="45">
        <f t="shared" ref="T136:T199" si="40">(D136-C136)/C136</f>
        <v>1.1494252873563218E-2</v>
      </c>
      <c r="U136" s="45">
        <f t="shared" ref="U136:U199" si="41">(E136-D136)/D136</f>
        <v>6.313131313131313E-3</v>
      </c>
      <c r="V136" s="45">
        <f t="shared" ref="V136:V199" si="42">(F136-E136)/E136</f>
        <v>5.7716436637390211E-3</v>
      </c>
      <c r="W136" s="45">
        <f t="shared" si="29"/>
        <v>7.8596759501445169E-3</v>
      </c>
      <c r="X136" s="45">
        <f>(H136-G136)/G136</f>
        <v>6.688963210702341E-3</v>
      </c>
      <c r="Y136" s="45">
        <f>(I136-H136)/H136</f>
        <v>4.1528239202657808E-4</v>
      </c>
      <c r="Z136" s="45">
        <f>(J136-I136)/I136</f>
        <v>-1.6604400166044002E-3</v>
      </c>
      <c r="AA136" s="45">
        <f t="shared" si="30"/>
        <v>1.8146018620415064E-3</v>
      </c>
      <c r="AB136" s="55">
        <f>(L136-K136)/K136</f>
        <v>0.65384615384615385</v>
      </c>
      <c r="AC136" s="45">
        <f>(M136-L136)/L136</f>
        <v>-2.3255813953488372E-2</v>
      </c>
      <c r="AD136" s="45">
        <f>(N136-M136)/M136</f>
        <v>-4.7619047619047616E-2</v>
      </c>
      <c r="AE136" s="131">
        <f>AVERAGE(AC136:AD136)</f>
        <v>-3.5437430786267994E-2</v>
      </c>
      <c r="AF136" s="58" t="s">
        <v>300</v>
      </c>
    </row>
    <row r="137" spans="1:32" x14ac:dyDescent="0.2">
      <c r="A137" s="41">
        <v>130</v>
      </c>
      <c r="B137" s="42" t="s">
        <v>172</v>
      </c>
      <c r="C137" s="43">
        <v>991</v>
      </c>
      <c r="D137" s="43">
        <v>1026</v>
      </c>
      <c r="E137" s="43">
        <v>1051</v>
      </c>
      <c r="F137" s="43">
        <v>1093</v>
      </c>
      <c r="G137" s="43">
        <v>0</v>
      </c>
      <c r="H137" s="43">
        <v>0</v>
      </c>
      <c r="I137" s="43">
        <v>0</v>
      </c>
      <c r="J137" s="43">
        <v>0</v>
      </c>
      <c r="K137" s="43">
        <v>0</v>
      </c>
      <c r="L137" s="43">
        <v>0</v>
      </c>
      <c r="M137" s="43">
        <v>0</v>
      </c>
      <c r="N137" s="43">
        <v>0</v>
      </c>
      <c r="O137" s="43">
        <f t="shared" ref="O137:O200" si="43">C137+K137</f>
        <v>991</v>
      </c>
      <c r="P137" s="43">
        <f t="shared" ref="P137:P200" si="44">D137+L137</f>
        <v>1026</v>
      </c>
      <c r="Q137" s="43">
        <f t="shared" ref="Q137:Q200" si="45">E137+M137</f>
        <v>1051</v>
      </c>
      <c r="R137" s="43">
        <f t="shared" ref="R137:R200" si="46">F137+N137</f>
        <v>1093</v>
      </c>
      <c r="S137" s="121" t="str">
        <f t="shared" si="39"/>
        <v>ok</v>
      </c>
      <c r="T137" s="45">
        <f t="shared" si="40"/>
        <v>3.5317860746720484E-2</v>
      </c>
      <c r="U137" s="45">
        <f t="shared" si="41"/>
        <v>2.4366471734892786E-2</v>
      </c>
      <c r="V137" s="45">
        <f t="shared" si="42"/>
        <v>3.9961941008563276E-2</v>
      </c>
      <c r="W137" s="45">
        <f t="shared" ref="W137:W200" si="47">AVERAGE(T137:V137)</f>
        <v>3.3215424496725515E-2</v>
      </c>
      <c r="X137" s="45" t="s">
        <v>22</v>
      </c>
      <c r="Y137" s="45" t="s">
        <v>22</v>
      </c>
      <c r="Z137" s="45" t="s">
        <v>22</v>
      </c>
      <c r="AA137" s="45" t="s">
        <v>22</v>
      </c>
      <c r="AB137" s="45" t="s">
        <v>22</v>
      </c>
      <c r="AC137" s="45" t="s">
        <v>22</v>
      </c>
      <c r="AD137" s="45" t="s">
        <v>22</v>
      </c>
      <c r="AE137" s="45" t="s">
        <v>22</v>
      </c>
      <c r="AF137" s="58"/>
    </row>
    <row r="138" spans="1:32" x14ac:dyDescent="0.2">
      <c r="A138" s="41">
        <v>131</v>
      </c>
      <c r="B138" s="42" t="s">
        <v>173</v>
      </c>
      <c r="C138" s="43">
        <v>4356</v>
      </c>
      <c r="D138" s="43">
        <v>4330</v>
      </c>
      <c r="E138" s="43">
        <v>4335</v>
      </c>
      <c r="F138" s="43">
        <v>4349</v>
      </c>
      <c r="G138" s="43">
        <v>0</v>
      </c>
      <c r="H138" s="43">
        <v>0</v>
      </c>
      <c r="I138" s="43">
        <v>0</v>
      </c>
      <c r="J138" s="43">
        <v>0</v>
      </c>
      <c r="K138" s="43">
        <v>0</v>
      </c>
      <c r="L138" s="43">
        <v>0</v>
      </c>
      <c r="M138" s="43">
        <v>0</v>
      </c>
      <c r="N138" s="43">
        <v>0</v>
      </c>
      <c r="O138" s="43">
        <f t="shared" si="43"/>
        <v>4356</v>
      </c>
      <c r="P138" s="43">
        <f t="shared" si="44"/>
        <v>4330</v>
      </c>
      <c r="Q138" s="43">
        <f t="shared" si="45"/>
        <v>4335</v>
      </c>
      <c r="R138" s="43">
        <f t="shared" si="46"/>
        <v>4349</v>
      </c>
      <c r="S138" s="121" t="str">
        <f t="shared" si="39"/>
        <v>ok</v>
      </c>
      <c r="T138" s="45">
        <f t="shared" si="40"/>
        <v>-5.9687786960514232E-3</v>
      </c>
      <c r="U138" s="45">
        <f t="shared" si="41"/>
        <v>1.1547344110854503E-3</v>
      </c>
      <c r="V138" s="45">
        <f t="shared" si="42"/>
        <v>3.2295271049596311E-3</v>
      </c>
      <c r="W138" s="45">
        <f t="shared" si="47"/>
        <v>-5.2817239333544715E-4</v>
      </c>
      <c r="X138" s="45" t="s">
        <v>22</v>
      </c>
      <c r="Y138" s="45" t="s">
        <v>22</v>
      </c>
      <c r="Z138" s="45" t="s">
        <v>22</v>
      </c>
      <c r="AA138" s="45" t="s">
        <v>22</v>
      </c>
      <c r="AB138" s="45" t="s">
        <v>22</v>
      </c>
      <c r="AC138" s="45" t="s">
        <v>22</v>
      </c>
      <c r="AD138" s="45" t="s">
        <v>22</v>
      </c>
      <c r="AE138" s="45" t="s">
        <v>22</v>
      </c>
      <c r="AF138" s="58"/>
    </row>
    <row r="139" spans="1:32" x14ac:dyDescent="0.2">
      <c r="A139" s="41">
        <v>132</v>
      </c>
      <c r="B139" s="42" t="s">
        <v>174</v>
      </c>
      <c r="C139" s="43">
        <v>648</v>
      </c>
      <c r="D139" s="43">
        <v>650</v>
      </c>
      <c r="E139" s="43">
        <v>660</v>
      </c>
      <c r="F139" s="43">
        <v>707</v>
      </c>
      <c r="G139" s="43">
        <v>526</v>
      </c>
      <c r="H139" s="43">
        <v>542</v>
      </c>
      <c r="I139" s="43">
        <v>547</v>
      </c>
      <c r="J139" s="43">
        <v>554</v>
      </c>
      <c r="K139" s="43">
        <v>0</v>
      </c>
      <c r="L139" s="43">
        <v>0</v>
      </c>
      <c r="M139" s="43">
        <v>0</v>
      </c>
      <c r="N139" s="43">
        <v>0</v>
      </c>
      <c r="O139" s="43">
        <f t="shared" si="43"/>
        <v>648</v>
      </c>
      <c r="P139" s="43">
        <f t="shared" si="44"/>
        <v>650</v>
      </c>
      <c r="Q139" s="43">
        <f t="shared" si="45"/>
        <v>660</v>
      </c>
      <c r="R139" s="43">
        <f t="shared" si="46"/>
        <v>707</v>
      </c>
      <c r="S139" s="121" t="str">
        <f t="shared" si="39"/>
        <v>ok</v>
      </c>
      <c r="T139" s="45">
        <f t="shared" si="40"/>
        <v>3.0864197530864196E-3</v>
      </c>
      <c r="U139" s="45">
        <f t="shared" si="41"/>
        <v>1.5384615384615385E-2</v>
      </c>
      <c r="V139" s="45">
        <f t="shared" si="42"/>
        <v>7.1212121212121213E-2</v>
      </c>
      <c r="W139" s="45">
        <f t="shared" si="47"/>
        <v>2.9894385449941007E-2</v>
      </c>
      <c r="X139" s="45">
        <f t="shared" ref="X139:Z140" si="48">(H139-G139)/G139</f>
        <v>3.0418250950570342E-2</v>
      </c>
      <c r="Y139" s="45">
        <f t="shared" si="48"/>
        <v>9.2250922509225092E-3</v>
      </c>
      <c r="Z139" s="45">
        <f t="shared" si="48"/>
        <v>1.2797074954296161E-2</v>
      </c>
      <c r="AA139" s="45">
        <f t="shared" si="30"/>
        <v>1.7480139385263004E-2</v>
      </c>
      <c r="AB139" s="45" t="s">
        <v>22</v>
      </c>
      <c r="AC139" s="45" t="s">
        <v>22</v>
      </c>
      <c r="AD139" s="45" t="s">
        <v>22</v>
      </c>
      <c r="AE139" s="45" t="s">
        <v>22</v>
      </c>
      <c r="AF139" s="58"/>
    </row>
    <row r="140" spans="1:32" ht="24" x14ac:dyDescent="0.2">
      <c r="A140" s="41">
        <v>133</v>
      </c>
      <c r="B140" s="42" t="s">
        <v>53</v>
      </c>
      <c r="C140" s="43">
        <v>10653</v>
      </c>
      <c r="D140" s="43">
        <v>10664</v>
      </c>
      <c r="E140" s="43">
        <v>10678</v>
      </c>
      <c r="F140" s="43">
        <v>10975</v>
      </c>
      <c r="G140" s="43">
        <v>5640</v>
      </c>
      <c r="H140" s="43">
        <v>5760</v>
      </c>
      <c r="I140" s="43">
        <v>6011</v>
      </c>
      <c r="J140" s="43">
        <v>6436</v>
      </c>
      <c r="K140" s="43">
        <v>61</v>
      </c>
      <c r="L140" s="43">
        <v>53</v>
      </c>
      <c r="M140" s="43">
        <v>33</v>
      </c>
      <c r="N140" s="43">
        <v>26</v>
      </c>
      <c r="O140" s="43">
        <f t="shared" si="43"/>
        <v>10714</v>
      </c>
      <c r="P140" s="43">
        <f t="shared" si="44"/>
        <v>10717</v>
      </c>
      <c r="Q140" s="43">
        <f t="shared" si="45"/>
        <v>10711</v>
      </c>
      <c r="R140" s="43">
        <f t="shared" si="46"/>
        <v>11001</v>
      </c>
      <c r="S140" s="121" t="str">
        <f t="shared" si="39"/>
        <v>ok</v>
      </c>
      <c r="T140" s="45">
        <f t="shared" si="40"/>
        <v>1.0325729841359241E-3</v>
      </c>
      <c r="U140" s="45">
        <f t="shared" si="41"/>
        <v>1.3128282070517629E-3</v>
      </c>
      <c r="V140" s="45">
        <f t="shared" si="42"/>
        <v>2.7814197415246301E-2</v>
      </c>
      <c r="W140" s="45">
        <f t="shared" si="47"/>
        <v>1.0053199535477996E-2</v>
      </c>
      <c r="X140" s="45">
        <f t="shared" si="48"/>
        <v>2.1276595744680851E-2</v>
      </c>
      <c r="Y140" s="45">
        <f t="shared" si="48"/>
        <v>4.3576388888888887E-2</v>
      </c>
      <c r="Z140" s="45">
        <f t="shared" si="48"/>
        <v>7.0703709865247044E-2</v>
      </c>
      <c r="AA140" s="45">
        <f t="shared" si="30"/>
        <v>4.5185564832938931E-2</v>
      </c>
      <c r="AB140" s="55">
        <f>(L140-K140)/K140</f>
        <v>-0.13114754098360656</v>
      </c>
      <c r="AC140" s="45">
        <f>(M140-L140)/L140</f>
        <v>-0.37735849056603776</v>
      </c>
      <c r="AD140" s="45">
        <f>(N140-M140)/M140</f>
        <v>-0.21212121212121213</v>
      </c>
      <c r="AE140" s="131">
        <f>AVERAGE(AC140:AD140)</f>
        <v>-0.29473985134362496</v>
      </c>
      <c r="AF140" s="58" t="s">
        <v>300</v>
      </c>
    </row>
    <row r="141" spans="1:32" x14ac:dyDescent="0.2">
      <c r="A141" s="41">
        <v>134</v>
      </c>
      <c r="B141" s="42" t="s">
        <v>175</v>
      </c>
      <c r="C141" s="43">
        <v>691</v>
      </c>
      <c r="D141" s="43">
        <v>700</v>
      </c>
      <c r="E141" s="43">
        <v>704</v>
      </c>
      <c r="F141" s="43">
        <v>709</v>
      </c>
      <c r="G141" s="43">
        <v>0</v>
      </c>
      <c r="H141" s="43">
        <v>0</v>
      </c>
      <c r="I141" s="43">
        <v>0</v>
      </c>
      <c r="J141" s="43">
        <v>0</v>
      </c>
      <c r="K141" s="43">
        <v>0</v>
      </c>
      <c r="L141" s="43">
        <v>0</v>
      </c>
      <c r="M141" s="43">
        <v>0</v>
      </c>
      <c r="N141" s="43">
        <v>0</v>
      </c>
      <c r="O141" s="43">
        <f t="shared" si="43"/>
        <v>691</v>
      </c>
      <c r="P141" s="43">
        <f t="shared" si="44"/>
        <v>700</v>
      </c>
      <c r="Q141" s="43">
        <f t="shared" si="45"/>
        <v>704</v>
      </c>
      <c r="R141" s="43">
        <f t="shared" si="46"/>
        <v>709</v>
      </c>
      <c r="S141" s="121" t="str">
        <f t="shared" si="39"/>
        <v>ok</v>
      </c>
      <c r="T141" s="45">
        <f t="shared" si="40"/>
        <v>1.3024602026049204E-2</v>
      </c>
      <c r="U141" s="45">
        <f t="shared" si="41"/>
        <v>5.7142857142857143E-3</v>
      </c>
      <c r="V141" s="45">
        <f t="shared" si="42"/>
        <v>7.102272727272727E-3</v>
      </c>
      <c r="W141" s="45">
        <f t="shared" si="47"/>
        <v>8.6137201558692152E-3</v>
      </c>
      <c r="X141" s="45" t="s">
        <v>22</v>
      </c>
      <c r="Y141" s="45" t="s">
        <v>22</v>
      </c>
      <c r="Z141" s="45" t="s">
        <v>22</v>
      </c>
      <c r="AA141" s="45" t="s">
        <v>22</v>
      </c>
      <c r="AB141" s="45" t="s">
        <v>22</v>
      </c>
      <c r="AC141" s="45" t="s">
        <v>22</v>
      </c>
      <c r="AD141" s="45" t="s">
        <v>22</v>
      </c>
      <c r="AE141" s="45" t="s">
        <v>22</v>
      </c>
      <c r="AF141" s="58"/>
    </row>
    <row r="142" spans="1:32" x14ac:dyDescent="0.2">
      <c r="A142" s="41">
        <v>135</v>
      </c>
      <c r="B142" s="42" t="s">
        <v>176</v>
      </c>
      <c r="C142" s="43">
        <v>1579</v>
      </c>
      <c r="D142" s="43">
        <v>1601</v>
      </c>
      <c r="E142" s="43">
        <v>1617</v>
      </c>
      <c r="F142" s="43">
        <v>1651</v>
      </c>
      <c r="G142" s="43">
        <v>1</v>
      </c>
      <c r="H142" s="43">
        <v>0</v>
      </c>
      <c r="I142" s="43">
        <v>0</v>
      </c>
      <c r="J142" s="43">
        <v>0</v>
      </c>
      <c r="K142" s="43">
        <v>0</v>
      </c>
      <c r="L142" s="43">
        <v>0</v>
      </c>
      <c r="M142" s="43">
        <v>0</v>
      </c>
      <c r="N142" s="43">
        <v>0</v>
      </c>
      <c r="O142" s="43">
        <f t="shared" si="43"/>
        <v>1579</v>
      </c>
      <c r="P142" s="43">
        <f t="shared" si="44"/>
        <v>1601</v>
      </c>
      <c r="Q142" s="43">
        <f t="shared" si="45"/>
        <v>1617</v>
      </c>
      <c r="R142" s="43">
        <f t="shared" si="46"/>
        <v>1651</v>
      </c>
      <c r="S142" s="121" t="str">
        <f t="shared" si="39"/>
        <v>ok</v>
      </c>
      <c r="T142" s="45">
        <f t="shared" si="40"/>
        <v>1.3932868904369854E-2</v>
      </c>
      <c r="U142" s="45">
        <f t="shared" si="41"/>
        <v>9.9937539038101181E-3</v>
      </c>
      <c r="V142" s="45">
        <f t="shared" si="42"/>
        <v>2.1026592455163882E-2</v>
      </c>
      <c r="W142" s="45">
        <f t="shared" si="47"/>
        <v>1.4984405087781283E-2</v>
      </c>
      <c r="X142" s="45" t="s">
        <v>22</v>
      </c>
      <c r="Y142" s="45" t="s">
        <v>22</v>
      </c>
      <c r="Z142" s="45" t="s">
        <v>22</v>
      </c>
      <c r="AA142" s="45" t="s">
        <v>22</v>
      </c>
      <c r="AB142" s="45" t="s">
        <v>22</v>
      </c>
      <c r="AC142" s="45" t="s">
        <v>22</v>
      </c>
      <c r="AD142" s="45" t="s">
        <v>22</v>
      </c>
      <c r="AE142" s="45" t="s">
        <v>22</v>
      </c>
      <c r="AF142" s="58"/>
    </row>
    <row r="143" spans="1:32" ht="24" x14ac:dyDescent="0.2">
      <c r="A143" s="41">
        <v>136</v>
      </c>
      <c r="B143" s="42" t="s">
        <v>177</v>
      </c>
      <c r="C143" s="43">
        <v>3053</v>
      </c>
      <c r="D143" s="43">
        <v>3146</v>
      </c>
      <c r="E143" s="43">
        <v>3172</v>
      </c>
      <c r="F143" s="43">
        <v>3230</v>
      </c>
      <c r="G143" s="43">
        <v>1039</v>
      </c>
      <c r="H143" s="43">
        <v>1367</v>
      </c>
      <c r="I143" s="43">
        <v>1358</v>
      </c>
      <c r="J143" s="43">
        <v>1382</v>
      </c>
      <c r="K143" s="43">
        <v>0</v>
      </c>
      <c r="L143" s="43">
        <v>5</v>
      </c>
      <c r="M143" s="43">
        <v>11</v>
      </c>
      <c r="N143" s="43">
        <v>11</v>
      </c>
      <c r="O143" s="43">
        <f t="shared" si="43"/>
        <v>3053</v>
      </c>
      <c r="P143" s="43">
        <f t="shared" si="44"/>
        <v>3151</v>
      </c>
      <c r="Q143" s="43">
        <f t="shared" si="45"/>
        <v>3183</v>
      </c>
      <c r="R143" s="43">
        <f t="shared" si="46"/>
        <v>3241</v>
      </c>
      <c r="S143" s="121" t="str">
        <f t="shared" si="39"/>
        <v>ok</v>
      </c>
      <c r="T143" s="45">
        <f t="shared" si="40"/>
        <v>3.0461840812315753E-2</v>
      </c>
      <c r="U143" s="45">
        <f t="shared" si="41"/>
        <v>8.2644628099173556E-3</v>
      </c>
      <c r="V143" s="45">
        <f t="shared" si="42"/>
        <v>1.8284993694829759E-2</v>
      </c>
      <c r="W143" s="45">
        <f t="shared" si="47"/>
        <v>1.9003765772354287E-2</v>
      </c>
      <c r="X143" s="45">
        <f t="shared" ref="X143:Z144" si="49">(H143-G143)/G143</f>
        <v>0.31568816169393649</v>
      </c>
      <c r="Y143" s="45">
        <f t="shared" si="49"/>
        <v>-6.5837600585223113E-3</v>
      </c>
      <c r="Z143" s="45">
        <f t="shared" si="49"/>
        <v>1.7673048600883652E-2</v>
      </c>
      <c r="AA143" s="45">
        <f t="shared" si="30"/>
        <v>0.10892581674543261</v>
      </c>
      <c r="AB143" s="45" t="s">
        <v>22</v>
      </c>
      <c r="AC143" s="55">
        <f>(M143-L143)/L143</f>
        <v>1.2</v>
      </c>
      <c r="AD143" s="45">
        <f>(N143-M143)/M143</f>
        <v>0</v>
      </c>
      <c r="AE143" s="131">
        <f>AD143</f>
        <v>0</v>
      </c>
      <c r="AF143" s="58" t="s">
        <v>301</v>
      </c>
    </row>
    <row r="144" spans="1:32" ht="24" x14ac:dyDescent="0.2">
      <c r="A144" s="41">
        <v>137</v>
      </c>
      <c r="B144" s="42" t="s">
        <v>178</v>
      </c>
      <c r="C144" s="43">
        <v>4096</v>
      </c>
      <c r="D144" s="43">
        <v>4179</v>
      </c>
      <c r="E144" s="43">
        <v>4241</v>
      </c>
      <c r="F144" s="43">
        <v>4341</v>
      </c>
      <c r="G144" s="43">
        <v>2137</v>
      </c>
      <c r="H144" s="43">
        <v>2225</v>
      </c>
      <c r="I144" s="43">
        <v>2229</v>
      </c>
      <c r="J144" s="43">
        <v>2257</v>
      </c>
      <c r="K144" s="43">
        <v>21</v>
      </c>
      <c r="L144" s="43">
        <v>59</v>
      </c>
      <c r="M144" s="43">
        <v>58</v>
      </c>
      <c r="N144" s="43">
        <v>50</v>
      </c>
      <c r="O144" s="43">
        <f t="shared" si="43"/>
        <v>4117</v>
      </c>
      <c r="P144" s="43">
        <f t="shared" si="44"/>
        <v>4238</v>
      </c>
      <c r="Q144" s="43">
        <f t="shared" si="45"/>
        <v>4299</v>
      </c>
      <c r="R144" s="43">
        <f t="shared" si="46"/>
        <v>4391</v>
      </c>
      <c r="S144" s="121" t="str">
        <f t="shared" si="39"/>
        <v>ok</v>
      </c>
      <c r="T144" s="45">
        <f t="shared" si="40"/>
        <v>2.0263671875E-2</v>
      </c>
      <c r="U144" s="45">
        <f t="shared" si="41"/>
        <v>1.4836085187843982E-2</v>
      </c>
      <c r="V144" s="45">
        <f t="shared" si="42"/>
        <v>2.357934449422306E-2</v>
      </c>
      <c r="W144" s="45">
        <f t="shared" si="47"/>
        <v>1.9559700519022349E-2</v>
      </c>
      <c r="X144" s="45">
        <f t="shared" si="49"/>
        <v>4.1179223210107627E-2</v>
      </c>
      <c r="Y144" s="45">
        <f t="shared" si="49"/>
        <v>1.7977528089887641E-3</v>
      </c>
      <c r="Z144" s="45">
        <f t="shared" si="49"/>
        <v>1.256168685509197E-2</v>
      </c>
      <c r="AA144" s="45">
        <f t="shared" si="30"/>
        <v>1.8512887624729454E-2</v>
      </c>
      <c r="AB144" s="55">
        <f>(L144-K144)/K144</f>
        <v>1.8095238095238095</v>
      </c>
      <c r="AC144" s="45">
        <f>(M144-L144)/L144</f>
        <v>-1.6949152542372881E-2</v>
      </c>
      <c r="AD144" s="45">
        <f>(N144-M144)/M144</f>
        <v>-0.13793103448275862</v>
      </c>
      <c r="AE144" s="131">
        <f>AVERAGE(AC144:AD144)</f>
        <v>-7.7440093512565755E-2</v>
      </c>
      <c r="AF144" s="58" t="s">
        <v>300</v>
      </c>
    </row>
    <row r="145" spans="1:32" x14ac:dyDescent="0.2">
      <c r="A145" s="41">
        <v>138</v>
      </c>
      <c r="B145" s="42" t="s">
        <v>179</v>
      </c>
      <c r="C145" s="43">
        <v>879</v>
      </c>
      <c r="D145" s="43">
        <v>897</v>
      </c>
      <c r="E145" s="43">
        <v>923</v>
      </c>
      <c r="F145" s="43">
        <v>948</v>
      </c>
      <c r="G145" s="43">
        <v>0</v>
      </c>
      <c r="H145" s="43">
        <v>0</v>
      </c>
      <c r="I145" s="43">
        <v>0</v>
      </c>
      <c r="J145" s="43">
        <v>0</v>
      </c>
      <c r="K145" s="43">
        <v>0</v>
      </c>
      <c r="L145" s="43">
        <v>0</v>
      </c>
      <c r="M145" s="43">
        <v>0</v>
      </c>
      <c r="N145" s="43">
        <v>0</v>
      </c>
      <c r="O145" s="43">
        <f t="shared" si="43"/>
        <v>879</v>
      </c>
      <c r="P145" s="43">
        <f t="shared" si="44"/>
        <v>897</v>
      </c>
      <c r="Q145" s="43">
        <f t="shared" si="45"/>
        <v>923</v>
      </c>
      <c r="R145" s="43">
        <f t="shared" si="46"/>
        <v>948</v>
      </c>
      <c r="S145" s="121" t="str">
        <f t="shared" si="39"/>
        <v>ok</v>
      </c>
      <c r="T145" s="45">
        <f t="shared" si="40"/>
        <v>2.0477815699658702E-2</v>
      </c>
      <c r="U145" s="45">
        <f t="shared" si="41"/>
        <v>2.8985507246376812E-2</v>
      </c>
      <c r="V145" s="45">
        <f t="shared" si="42"/>
        <v>2.7085590465872156E-2</v>
      </c>
      <c r="W145" s="45">
        <f t="shared" si="47"/>
        <v>2.5516304470635891E-2</v>
      </c>
      <c r="X145" s="45" t="s">
        <v>22</v>
      </c>
      <c r="Y145" s="45" t="s">
        <v>22</v>
      </c>
      <c r="Z145" s="45" t="s">
        <v>22</v>
      </c>
      <c r="AA145" s="45" t="s">
        <v>22</v>
      </c>
      <c r="AB145" s="45" t="s">
        <v>22</v>
      </c>
      <c r="AC145" s="45" t="s">
        <v>22</v>
      </c>
      <c r="AD145" s="45" t="s">
        <v>22</v>
      </c>
      <c r="AE145" s="45" t="s">
        <v>22</v>
      </c>
      <c r="AF145" s="58"/>
    </row>
    <row r="146" spans="1:32" ht="24" x14ac:dyDescent="0.2">
      <c r="A146" s="41">
        <v>139</v>
      </c>
      <c r="B146" s="42" t="s">
        <v>54</v>
      </c>
      <c r="C146" s="43">
        <v>19261</v>
      </c>
      <c r="D146" s="43">
        <v>19877</v>
      </c>
      <c r="E146" s="43">
        <v>20430</v>
      </c>
      <c r="F146" s="43">
        <v>21036</v>
      </c>
      <c r="G146" s="43">
        <v>13182</v>
      </c>
      <c r="H146" s="43">
        <v>13460</v>
      </c>
      <c r="I146" s="43">
        <v>13736</v>
      </c>
      <c r="J146" s="43">
        <v>14123</v>
      </c>
      <c r="K146" s="43">
        <v>114</v>
      </c>
      <c r="L146" s="43">
        <v>177</v>
      </c>
      <c r="M146" s="43">
        <v>190</v>
      </c>
      <c r="N146" s="43">
        <v>187</v>
      </c>
      <c r="O146" s="43">
        <f t="shared" si="43"/>
        <v>19375</v>
      </c>
      <c r="P146" s="43">
        <f t="shared" si="44"/>
        <v>20054</v>
      </c>
      <c r="Q146" s="43">
        <f t="shared" si="45"/>
        <v>20620</v>
      </c>
      <c r="R146" s="43">
        <f t="shared" si="46"/>
        <v>21223</v>
      </c>
      <c r="S146" s="121" t="str">
        <f t="shared" si="39"/>
        <v>ok</v>
      </c>
      <c r="T146" s="45">
        <f t="shared" si="40"/>
        <v>3.1981724728726443E-2</v>
      </c>
      <c r="U146" s="45">
        <f t="shared" si="41"/>
        <v>2.7821099763545808E-2</v>
      </c>
      <c r="V146" s="45">
        <f t="shared" si="42"/>
        <v>2.9662261380323053E-2</v>
      </c>
      <c r="W146" s="45">
        <f t="shared" si="47"/>
        <v>2.9821695290865102E-2</v>
      </c>
      <c r="X146" s="45">
        <f>(H146-G146)/G146</f>
        <v>2.1089364284630558E-2</v>
      </c>
      <c r="Y146" s="45">
        <f>(I146-H146)/H146</f>
        <v>2.050520059435364E-2</v>
      </c>
      <c r="Z146" s="45">
        <f>(J146-I146)/I146</f>
        <v>2.8174140943506114E-2</v>
      </c>
      <c r="AA146" s="45">
        <f t="shared" si="30"/>
        <v>2.3256235274163439E-2</v>
      </c>
      <c r="AB146" s="55">
        <f>(L146-K146)/K146</f>
        <v>0.55263157894736847</v>
      </c>
      <c r="AC146" s="45">
        <f>(M146-L146)/L146</f>
        <v>7.3446327683615822E-2</v>
      </c>
      <c r="AD146" s="45">
        <f>(N146-M146)/M146</f>
        <v>-1.5789473684210527E-2</v>
      </c>
      <c r="AE146" s="131">
        <f>AVERAGE(AC146:AD146)</f>
        <v>2.8828426999702648E-2</v>
      </c>
      <c r="AF146" s="58" t="s">
        <v>300</v>
      </c>
    </row>
    <row r="147" spans="1:32" x14ac:dyDescent="0.2">
      <c r="A147" s="41">
        <v>140</v>
      </c>
      <c r="B147" s="42" t="s">
        <v>180</v>
      </c>
      <c r="C147" s="43">
        <v>992</v>
      </c>
      <c r="D147" s="43">
        <v>1030</v>
      </c>
      <c r="E147" s="43">
        <v>1122</v>
      </c>
      <c r="F147" s="43">
        <v>1140</v>
      </c>
      <c r="G147" s="43">
        <v>0</v>
      </c>
      <c r="H147" s="43">
        <v>0</v>
      </c>
      <c r="I147" s="43">
        <v>0</v>
      </c>
      <c r="J147" s="43">
        <v>0</v>
      </c>
      <c r="K147" s="43">
        <v>0</v>
      </c>
      <c r="L147" s="43">
        <v>0</v>
      </c>
      <c r="M147" s="43">
        <v>0</v>
      </c>
      <c r="N147" s="43">
        <v>0</v>
      </c>
      <c r="O147" s="43">
        <f t="shared" si="43"/>
        <v>992</v>
      </c>
      <c r="P147" s="43">
        <f t="shared" si="44"/>
        <v>1030</v>
      </c>
      <c r="Q147" s="43">
        <f t="shared" si="45"/>
        <v>1122</v>
      </c>
      <c r="R147" s="43">
        <f t="shared" si="46"/>
        <v>1140</v>
      </c>
      <c r="S147" s="121" t="str">
        <f t="shared" si="39"/>
        <v>ok</v>
      </c>
      <c r="T147" s="45">
        <f t="shared" si="40"/>
        <v>3.8306451612903226E-2</v>
      </c>
      <c r="U147" s="45">
        <f t="shared" si="41"/>
        <v>8.9320388349514557E-2</v>
      </c>
      <c r="V147" s="45">
        <f t="shared" si="42"/>
        <v>1.6042780748663103E-2</v>
      </c>
      <c r="W147" s="45">
        <f t="shared" si="47"/>
        <v>4.7889873570360293E-2</v>
      </c>
      <c r="X147" s="45" t="s">
        <v>22</v>
      </c>
      <c r="Y147" s="45" t="s">
        <v>22</v>
      </c>
      <c r="Z147" s="45" t="s">
        <v>22</v>
      </c>
      <c r="AA147" s="45" t="s">
        <v>22</v>
      </c>
      <c r="AB147" s="45" t="s">
        <v>22</v>
      </c>
      <c r="AC147" s="45" t="s">
        <v>22</v>
      </c>
      <c r="AD147" s="45" t="s">
        <v>22</v>
      </c>
      <c r="AE147" s="45" t="s">
        <v>22</v>
      </c>
      <c r="AF147" s="58"/>
    </row>
    <row r="148" spans="1:32" x14ac:dyDescent="0.2">
      <c r="A148" s="41">
        <v>141</v>
      </c>
      <c r="B148" s="42" t="s">
        <v>55</v>
      </c>
      <c r="C148" s="43">
        <v>3999</v>
      </c>
      <c r="D148" s="43">
        <v>3964</v>
      </c>
      <c r="E148" s="43">
        <v>3969</v>
      </c>
      <c r="F148" s="43">
        <v>4000</v>
      </c>
      <c r="G148" s="43">
        <v>0</v>
      </c>
      <c r="H148" s="43">
        <v>0</v>
      </c>
      <c r="I148" s="43">
        <v>0</v>
      </c>
      <c r="J148" s="43">
        <v>0</v>
      </c>
      <c r="K148" s="43">
        <v>0</v>
      </c>
      <c r="L148" s="43">
        <v>0</v>
      </c>
      <c r="M148" s="43">
        <v>0</v>
      </c>
      <c r="N148" s="43">
        <v>0</v>
      </c>
      <c r="O148" s="43">
        <f t="shared" si="43"/>
        <v>3999</v>
      </c>
      <c r="P148" s="43">
        <f t="shared" si="44"/>
        <v>3964</v>
      </c>
      <c r="Q148" s="43">
        <f t="shared" si="45"/>
        <v>3969</v>
      </c>
      <c r="R148" s="43">
        <f t="shared" si="46"/>
        <v>4000</v>
      </c>
      <c r="S148" s="121" t="str">
        <f t="shared" si="39"/>
        <v>ok</v>
      </c>
      <c r="T148" s="45">
        <f t="shared" si="40"/>
        <v>-8.7521880470117532E-3</v>
      </c>
      <c r="U148" s="45">
        <f t="shared" si="41"/>
        <v>1.2613521695257316E-3</v>
      </c>
      <c r="V148" s="45">
        <f t="shared" si="42"/>
        <v>7.8105316200554296E-3</v>
      </c>
      <c r="W148" s="45">
        <f t="shared" si="47"/>
        <v>1.0656524752313597E-4</v>
      </c>
      <c r="X148" s="45" t="s">
        <v>22</v>
      </c>
      <c r="Y148" s="45" t="s">
        <v>22</v>
      </c>
      <c r="Z148" s="45" t="s">
        <v>22</v>
      </c>
      <c r="AA148" s="45" t="s">
        <v>22</v>
      </c>
      <c r="AB148" s="45" t="s">
        <v>22</v>
      </c>
      <c r="AC148" s="45" t="s">
        <v>22</v>
      </c>
      <c r="AD148" s="45" t="s">
        <v>22</v>
      </c>
      <c r="AE148" s="45" t="s">
        <v>22</v>
      </c>
      <c r="AF148" s="58"/>
    </row>
    <row r="149" spans="1:32" x14ac:dyDescent="0.2">
      <c r="A149" s="41">
        <v>142</v>
      </c>
      <c r="B149" s="42" t="s">
        <v>181</v>
      </c>
      <c r="C149" s="43">
        <v>1696</v>
      </c>
      <c r="D149" s="43">
        <v>1715</v>
      </c>
      <c r="E149" s="43">
        <v>1746</v>
      </c>
      <c r="F149" s="43">
        <v>1769</v>
      </c>
      <c r="G149" s="43">
        <v>0</v>
      </c>
      <c r="H149" s="43">
        <v>0</v>
      </c>
      <c r="I149" s="43">
        <v>0</v>
      </c>
      <c r="J149" s="43">
        <v>0</v>
      </c>
      <c r="K149" s="43">
        <v>0</v>
      </c>
      <c r="L149" s="43">
        <v>0</v>
      </c>
      <c r="M149" s="43">
        <v>0</v>
      </c>
      <c r="N149" s="43">
        <v>0</v>
      </c>
      <c r="O149" s="43">
        <f t="shared" si="43"/>
        <v>1696</v>
      </c>
      <c r="P149" s="43">
        <f t="shared" si="44"/>
        <v>1715</v>
      </c>
      <c r="Q149" s="43">
        <f t="shared" si="45"/>
        <v>1746</v>
      </c>
      <c r="R149" s="43">
        <f t="shared" si="46"/>
        <v>1769</v>
      </c>
      <c r="S149" s="121" t="str">
        <f t="shared" si="39"/>
        <v>ok</v>
      </c>
      <c r="T149" s="45">
        <f t="shared" si="40"/>
        <v>1.1202830188679245E-2</v>
      </c>
      <c r="U149" s="45">
        <f t="shared" si="41"/>
        <v>1.8075801749271137E-2</v>
      </c>
      <c r="V149" s="45">
        <f t="shared" si="42"/>
        <v>1.3172966781214204E-2</v>
      </c>
      <c r="W149" s="45">
        <f t="shared" si="47"/>
        <v>1.4150532906388196E-2</v>
      </c>
      <c r="X149" s="45" t="s">
        <v>22</v>
      </c>
      <c r="Y149" s="45" t="s">
        <v>22</v>
      </c>
      <c r="Z149" s="45" t="s">
        <v>22</v>
      </c>
      <c r="AA149" s="45" t="s">
        <v>22</v>
      </c>
      <c r="AB149" s="45" t="s">
        <v>22</v>
      </c>
      <c r="AC149" s="45" t="s">
        <v>22</v>
      </c>
      <c r="AD149" s="45" t="s">
        <v>22</v>
      </c>
      <c r="AE149" s="45" t="s">
        <v>22</v>
      </c>
      <c r="AF149" s="58"/>
    </row>
    <row r="150" spans="1:32" x14ac:dyDescent="0.2">
      <c r="A150" s="41">
        <v>143</v>
      </c>
      <c r="B150" s="42" t="s">
        <v>182</v>
      </c>
      <c r="C150" s="43">
        <v>1286</v>
      </c>
      <c r="D150" s="43">
        <v>1302</v>
      </c>
      <c r="E150" s="43">
        <v>1315</v>
      </c>
      <c r="F150" s="43">
        <v>1329</v>
      </c>
      <c r="G150" s="43">
        <v>0</v>
      </c>
      <c r="H150" s="43">
        <v>0</v>
      </c>
      <c r="I150" s="43">
        <v>0</v>
      </c>
      <c r="J150" s="43">
        <v>0</v>
      </c>
      <c r="K150" s="43">
        <v>0</v>
      </c>
      <c r="L150" s="43">
        <v>0</v>
      </c>
      <c r="M150" s="43">
        <v>0</v>
      </c>
      <c r="N150" s="43">
        <v>0</v>
      </c>
      <c r="O150" s="43">
        <f t="shared" si="43"/>
        <v>1286</v>
      </c>
      <c r="P150" s="43">
        <f t="shared" si="44"/>
        <v>1302</v>
      </c>
      <c r="Q150" s="43">
        <f t="shared" si="45"/>
        <v>1315</v>
      </c>
      <c r="R150" s="43">
        <f t="shared" si="46"/>
        <v>1329</v>
      </c>
      <c r="S150" s="121" t="str">
        <f t="shared" si="39"/>
        <v>ok</v>
      </c>
      <c r="T150" s="45">
        <f t="shared" si="40"/>
        <v>1.2441679626749611E-2</v>
      </c>
      <c r="U150" s="45">
        <f t="shared" si="41"/>
        <v>9.984639016897081E-3</v>
      </c>
      <c r="V150" s="45">
        <f t="shared" si="42"/>
        <v>1.064638783269962E-2</v>
      </c>
      <c r="W150" s="45">
        <f t="shared" si="47"/>
        <v>1.1024235492115437E-2</v>
      </c>
      <c r="X150" s="45" t="s">
        <v>22</v>
      </c>
      <c r="Y150" s="45" t="s">
        <v>22</v>
      </c>
      <c r="Z150" s="45" t="s">
        <v>22</v>
      </c>
      <c r="AA150" s="45" t="s">
        <v>22</v>
      </c>
      <c r="AB150" s="45" t="s">
        <v>22</v>
      </c>
      <c r="AC150" s="45" t="s">
        <v>22</v>
      </c>
      <c r="AD150" s="45" t="s">
        <v>22</v>
      </c>
      <c r="AE150" s="45" t="s">
        <v>22</v>
      </c>
      <c r="AF150" s="58"/>
    </row>
    <row r="151" spans="1:32" x14ac:dyDescent="0.2">
      <c r="A151" s="41">
        <v>144</v>
      </c>
      <c r="B151" s="42" t="s">
        <v>56</v>
      </c>
      <c r="C151" s="43">
        <v>3722</v>
      </c>
      <c r="D151" s="43">
        <v>3758</v>
      </c>
      <c r="E151" s="43">
        <v>3812</v>
      </c>
      <c r="F151" s="43">
        <v>3844</v>
      </c>
      <c r="G151" s="43">
        <v>0</v>
      </c>
      <c r="H151" s="43">
        <v>0</v>
      </c>
      <c r="I151" s="43">
        <v>0</v>
      </c>
      <c r="J151" s="43">
        <v>1</v>
      </c>
      <c r="K151" s="43">
        <v>0</v>
      </c>
      <c r="L151" s="43">
        <v>0</v>
      </c>
      <c r="M151" s="43">
        <v>0</v>
      </c>
      <c r="N151" s="43">
        <v>0</v>
      </c>
      <c r="O151" s="43">
        <f t="shared" si="43"/>
        <v>3722</v>
      </c>
      <c r="P151" s="43">
        <f t="shared" si="44"/>
        <v>3758</v>
      </c>
      <c r="Q151" s="43">
        <f t="shared" si="45"/>
        <v>3812</v>
      </c>
      <c r="R151" s="43">
        <f t="shared" si="46"/>
        <v>3844</v>
      </c>
      <c r="S151" s="121" t="str">
        <f t="shared" si="39"/>
        <v>ok</v>
      </c>
      <c r="T151" s="45">
        <f t="shared" si="40"/>
        <v>9.6722192369693705E-3</v>
      </c>
      <c r="U151" s="45">
        <f t="shared" si="41"/>
        <v>1.4369345396487493E-2</v>
      </c>
      <c r="V151" s="45">
        <f t="shared" si="42"/>
        <v>8.3945435466946487E-3</v>
      </c>
      <c r="W151" s="45">
        <f t="shared" si="47"/>
        <v>1.0812036060050503E-2</v>
      </c>
      <c r="X151" s="45" t="s">
        <v>22</v>
      </c>
      <c r="Y151" s="45" t="s">
        <v>22</v>
      </c>
      <c r="Z151" s="45" t="s">
        <v>22</v>
      </c>
      <c r="AA151" s="45" t="s">
        <v>22</v>
      </c>
      <c r="AB151" s="45" t="s">
        <v>22</v>
      </c>
      <c r="AC151" s="45" t="s">
        <v>22</v>
      </c>
      <c r="AD151" s="45" t="s">
        <v>22</v>
      </c>
      <c r="AE151" s="45" t="s">
        <v>22</v>
      </c>
      <c r="AF151" s="58"/>
    </row>
    <row r="152" spans="1:32" x14ac:dyDescent="0.2">
      <c r="A152" s="41">
        <v>145</v>
      </c>
      <c r="B152" s="42" t="s">
        <v>183</v>
      </c>
      <c r="C152" s="43">
        <v>9191</v>
      </c>
      <c r="D152" s="43">
        <v>9327</v>
      </c>
      <c r="E152" s="43">
        <v>9447</v>
      </c>
      <c r="F152" s="43">
        <v>9571</v>
      </c>
      <c r="G152" s="43">
        <v>0</v>
      </c>
      <c r="H152" s="43">
        <v>0</v>
      </c>
      <c r="I152" s="43">
        <v>0</v>
      </c>
      <c r="J152" s="43">
        <v>0</v>
      </c>
      <c r="K152" s="43">
        <v>0</v>
      </c>
      <c r="L152" s="43">
        <v>0</v>
      </c>
      <c r="M152" s="43">
        <v>0</v>
      </c>
      <c r="N152" s="43">
        <v>0</v>
      </c>
      <c r="O152" s="43">
        <f t="shared" si="43"/>
        <v>9191</v>
      </c>
      <c r="P152" s="43">
        <f t="shared" si="44"/>
        <v>9327</v>
      </c>
      <c r="Q152" s="43">
        <f t="shared" si="45"/>
        <v>9447</v>
      </c>
      <c r="R152" s="43">
        <f t="shared" si="46"/>
        <v>9571</v>
      </c>
      <c r="S152" s="121" t="str">
        <f t="shared" si="39"/>
        <v>ok</v>
      </c>
      <c r="T152" s="45">
        <f t="shared" si="40"/>
        <v>1.4797084104014797E-2</v>
      </c>
      <c r="U152" s="45">
        <f t="shared" si="41"/>
        <v>1.2865873271148279E-2</v>
      </c>
      <c r="V152" s="45">
        <f t="shared" si="42"/>
        <v>1.3125860061395152E-2</v>
      </c>
      <c r="W152" s="45">
        <f t="shared" si="47"/>
        <v>1.3596272478852742E-2</v>
      </c>
      <c r="X152" s="45" t="s">
        <v>22</v>
      </c>
      <c r="Y152" s="45" t="s">
        <v>22</v>
      </c>
      <c r="Z152" s="45" t="s">
        <v>22</v>
      </c>
      <c r="AA152" s="45" t="s">
        <v>22</v>
      </c>
      <c r="AB152" s="45" t="s">
        <v>22</v>
      </c>
      <c r="AC152" s="45" t="s">
        <v>22</v>
      </c>
      <c r="AD152" s="45" t="s">
        <v>22</v>
      </c>
      <c r="AE152" s="45" t="s">
        <v>22</v>
      </c>
      <c r="AF152" s="58"/>
    </row>
    <row r="153" spans="1:32" ht="24" x14ac:dyDescent="0.2">
      <c r="A153" s="41">
        <v>146</v>
      </c>
      <c r="B153" s="42" t="s">
        <v>184</v>
      </c>
      <c r="C153" s="43">
        <v>13226</v>
      </c>
      <c r="D153" s="43">
        <v>12931</v>
      </c>
      <c r="E153" s="43">
        <v>12935</v>
      </c>
      <c r="F153" s="43">
        <v>12996</v>
      </c>
      <c r="G153" s="43">
        <v>5402</v>
      </c>
      <c r="H153" s="43">
        <v>5910</v>
      </c>
      <c r="I153" s="43">
        <v>5896</v>
      </c>
      <c r="J153" s="43">
        <v>5988</v>
      </c>
      <c r="K153" s="43">
        <v>26</v>
      </c>
      <c r="L153" s="43">
        <v>43</v>
      </c>
      <c r="M153" s="43">
        <v>47</v>
      </c>
      <c r="N153" s="43">
        <v>36</v>
      </c>
      <c r="O153" s="43">
        <f t="shared" si="43"/>
        <v>13252</v>
      </c>
      <c r="P153" s="43">
        <f t="shared" si="44"/>
        <v>12974</v>
      </c>
      <c r="Q153" s="43">
        <f t="shared" si="45"/>
        <v>12982</v>
      </c>
      <c r="R153" s="43">
        <f t="shared" si="46"/>
        <v>13032</v>
      </c>
      <c r="S153" s="121" t="str">
        <f t="shared" si="39"/>
        <v>ok</v>
      </c>
      <c r="T153" s="45">
        <f t="shared" si="40"/>
        <v>-2.2304551640707698E-2</v>
      </c>
      <c r="U153" s="45">
        <f t="shared" si="41"/>
        <v>3.0933415822442193E-4</v>
      </c>
      <c r="V153" s="45">
        <f t="shared" si="42"/>
        <v>4.7158871279474298E-3</v>
      </c>
      <c r="W153" s="45">
        <f t="shared" si="47"/>
        <v>-5.7597767848452828E-3</v>
      </c>
      <c r="X153" s="45">
        <f>(H153-G153)/G153</f>
        <v>9.4039244724176227E-2</v>
      </c>
      <c r="Y153" s="45">
        <f>(I153-H153)/H153</f>
        <v>-2.3688663282571912E-3</v>
      </c>
      <c r="Z153" s="45">
        <f>(J153-I153)/I153</f>
        <v>1.5603799185888738E-2</v>
      </c>
      <c r="AA153" s="45">
        <f t="shared" ref="AA153:AA210" si="50">AVERAGE(X153:Z153)</f>
        <v>3.5758059193935925E-2</v>
      </c>
      <c r="AB153" s="55">
        <f>(L153-K153)/K153</f>
        <v>0.65384615384615385</v>
      </c>
      <c r="AC153" s="45">
        <f>(M153-L153)/L153</f>
        <v>9.3023255813953487E-2</v>
      </c>
      <c r="AD153" s="45">
        <f>(N153-M153)/M153</f>
        <v>-0.23404255319148937</v>
      </c>
      <c r="AE153" s="131">
        <f>AVERAGE(AC153:AD153)</f>
        <v>-7.050964868876794E-2</v>
      </c>
      <c r="AF153" s="58" t="s">
        <v>300</v>
      </c>
    </row>
    <row r="154" spans="1:32" x14ac:dyDescent="0.2">
      <c r="A154" s="41">
        <v>147</v>
      </c>
      <c r="B154" s="42" t="s">
        <v>185</v>
      </c>
      <c r="C154" s="43">
        <v>765</v>
      </c>
      <c r="D154" s="43">
        <v>784</v>
      </c>
      <c r="E154" s="43">
        <v>886</v>
      </c>
      <c r="F154" s="43">
        <v>896</v>
      </c>
      <c r="G154" s="43">
        <v>0</v>
      </c>
      <c r="H154" s="43">
        <v>0</v>
      </c>
      <c r="I154" s="43">
        <v>0</v>
      </c>
      <c r="J154" s="43">
        <v>0</v>
      </c>
      <c r="K154" s="43">
        <v>0</v>
      </c>
      <c r="L154" s="43">
        <v>0</v>
      </c>
      <c r="M154" s="43">
        <v>0</v>
      </c>
      <c r="N154" s="43">
        <v>0</v>
      </c>
      <c r="O154" s="43">
        <f t="shared" si="43"/>
        <v>765</v>
      </c>
      <c r="P154" s="43">
        <f t="shared" si="44"/>
        <v>784</v>
      </c>
      <c r="Q154" s="43">
        <f t="shared" si="45"/>
        <v>886</v>
      </c>
      <c r="R154" s="43">
        <f t="shared" si="46"/>
        <v>896</v>
      </c>
      <c r="S154" s="121" t="str">
        <f t="shared" si="39"/>
        <v>ok</v>
      </c>
      <c r="T154" s="45">
        <f t="shared" si="40"/>
        <v>2.4836601307189541E-2</v>
      </c>
      <c r="U154" s="45">
        <f t="shared" si="41"/>
        <v>0.13010204081632654</v>
      </c>
      <c r="V154" s="45">
        <f t="shared" si="42"/>
        <v>1.1286681715575621E-2</v>
      </c>
      <c r="W154" s="45">
        <f t="shared" si="47"/>
        <v>5.5408441279697233E-2</v>
      </c>
      <c r="X154" s="45" t="s">
        <v>22</v>
      </c>
      <c r="Y154" s="45" t="s">
        <v>22</v>
      </c>
      <c r="Z154" s="45" t="s">
        <v>22</v>
      </c>
      <c r="AA154" s="45" t="s">
        <v>22</v>
      </c>
      <c r="AB154" s="45" t="s">
        <v>22</v>
      </c>
      <c r="AC154" s="45" t="s">
        <v>22</v>
      </c>
      <c r="AD154" s="45" t="s">
        <v>22</v>
      </c>
      <c r="AE154" s="45" t="s">
        <v>22</v>
      </c>
      <c r="AF154" s="58"/>
    </row>
    <row r="155" spans="1:32" x14ac:dyDescent="0.2">
      <c r="A155" s="41">
        <v>148</v>
      </c>
      <c r="B155" s="42" t="s">
        <v>186</v>
      </c>
      <c r="C155" s="43">
        <v>892</v>
      </c>
      <c r="D155" s="43">
        <v>930</v>
      </c>
      <c r="E155" s="43">
        <v>943</v>
      </c>
      <c r="F155" s="43">
        <v>958</v>
      </c>
      <c r="G155" s="43">
        <v>0</v>
      </c>
      <c r="H155" s="43">
        <v>0</v>
      </c>
      <c r="I155" s="43">
        <v>0</v>
      </c>
      <c r="J155" s="43">
        <v>0</v>
      </c>
      <c r="K155" s="43">
        <v>0</v>
      </c>
      <c r="L155" s="43">
        <v>0</v>
      </c>
      <c r="M155" s="43">
        <v>0</v>
      </c>
      <c r="N155" s="43">
        <v>0</v>
      </c>
      <c r="O155" s="43">
        <f t="shared" si="43"/>
        <v>892</v>
      </c>
      <c r="P155" s="43">
        <f t="shared" si="44"/>
        <v>930</v>
      </c>
      <c r="Q155" s="43">
        <f t="shared" si="45"/>
        <v>943</v>
      </c>
      <c r="R155" s="43">
        <f t="shared" si="46"/>
        <v>958</v>
      </c>
      <c r="S155" s="121" t="str">
        <f t="shared" si="39"/>
        <v>ok</v>
      </c>
      <c r="T155" s="45">
        <f t="shared" si="40"/>
        <v>4.2600896860986545E-2</v>
      </c>
      <c r="U155" s="45">
        <f t="shared" si="41"/>
        <v>1.3978494623655914E-2</v>
      </c>
      <c r="V155" s="45">
        <f t="shared" si="42"/>
        <v>1.5906680805938492E-2</v>
      </c>
      <c r="W155" s="45">
        <f t="shared" si="47"/>
        <v>2.4162024096860316E-2</v>
      </c>
      <c r="X155" s="45" t="s">
        <v>22</v>
      </c>
      <c r="Y155" s="45" t="s">
        <v>22</v>
      </c>
      <c r="Z155" s="45" t="s">
        <v>22</v>
      </c>
      <c r="AA155" s="45" t="s">
        <v>22</v>
      </c>
      <c r="AB155" s="45" t="s">
        <v>22</v>
      </c>
      <c r="AC155" s="45" t="s">
        <v>22</v>
      </c>
      <c r="AD155" s="45" t="s">
        <v>22</v>
      </c>
      <c r="AE155" s="45" t="s">
        <v>22</v>
      </c>
      <c r="AF155" s="58"/>
    </row>
    <row r="156" spans="1:32" x14ac:dyDescent="0.2">
      <c r="A156" s="41">
        <v>149</v>
      </c>
      <c r="B156" s="42" t="s">
        <v>187</v>
      </c>
      <c r="C156" s="43">
        <v>4024</v>
      </c>
      <c r="D156" s="43">
        <v>4191</v>
      </c>
      <c r="E156" s="43">
        <v>4359</v>
      </c>
      <c r="F156" s="43">
        <v>4431</v>
      </c>
      <c r="G156" s="43">
        <v>0</v>
      </c>
      <c r="H156" s="43">
        <v>0</v>
      </c>
      <c r="I156" s="43">
        <v>0</v>
      </c>
      <c r="J156" s="43">
        <v>0</v>
      </c>
      <c r="K156" s="43">
        <v>0</v>
      </c>
      <c r="L156" s="43">
        <v>0</v>
      </c>
      <c r="M156" s="43">
        <v>0</v>
      </c>
      <c r="N156" s="43">
        <v>0</v>
      </c>
      <c r="O156" s="43">
        <f t="shared" si="43"/>
        <v>4024</v>
      </c>
      <c r="P156" s="43">
        <f t="shared" si="44"/>
        <v>4191</v>
      </c>
      <c r="Q156" s="43">
        <f t="shared" si="45"/>
        <v>4359</v>
      </c>
      <c r="R156" s="43">
        <f t="shared" si="46"/>
        <v>4431</v>
      </c>
      <c r="S156" s="121" t="str">
        <f t="shared" si="39"/>
        <v>ok</v>
      </c>
      <c r="T156" s="45">
        <f t="shared" si="40"/>
        <v>4.1500994035785291E-2</v>
      </c>
      <c r="U156" s="45">
        <f t="shared" si="41"/>
        <v>4.0085898353614889E-2</v>
      </c>
      <c r="V156" s="45">
        <f t="shared" si="42"/>
        <v>1.6517549896765314E-2</v>
      </c>
      <c r="W156" s="45">
        <f t="shared" si="47"/>
        <v>3.2701480762055167E-2</v>
      </c>
      <c r="X156" s="45" t="s">
        <v>22</v>
      </c>
      <c r="Y156" s="45" t="s">
        <v>22</v>
      </c>
      <c r="Z156" s="45" t="s">
        <v>22</v>
      </c>
      <c r="AA156" s="45" t="s">
        <v>22</v>
      </c>
      <c r="AB156" s="45" t="s">
        <v>22</v>
      </c>
      <c r="AC156" s="45" t="s">
        <v>22</v>
      </c>
      <c r="AD156" s="45" t="s">
        <v>22</v>
      </c>
      <c r="AE156" s="45" t="s">
        <v>22</v>
      </c>
      <c r="AF156" s="58"/>
    </row>
    <row r="157" spans="1:32" x14ac:dyDescent="0.2">
      <c r="A157" s="41">
        <v>150</v>
      </c>
      <c r="B157" s="42" t="s">
        <v>188</v>
      </c>
      <c r="C157" s="43">
        <v>2693</v>
      </c>
      <c r="D157" s="43">
        <v>2742</v>
      </c>
      <c r="E157" s="43">
        <v>2786</v>
      </c>
      <c r="F157" s="43">
        <v>2821</v>
      </c>
      <c r="G157" s="43">
        <v>0</v>
      </c>
      <c r="H157" s="43">
        <v>0</v>
      </c>
      <c r="I157" s="43">
        <v>0</v>
      </c>
      <c r="J157" s="43">
        <v>0</v>
      </c>
      <c r="K157" s="43">
        <v>0</v>
      </c>
      <c r="L157" s="43">
        <v>0</v>
      </c>
      <c r="M157" s="43">
        <v>0</v>
      </c>
      <c r="N157" s="43">
        <v>0</v>
      </c>
      <c r="O157" s="43">
        <f t="shared" si="43"/>
        <v>2693</v>
      </c>
      <c r="P157" s="43">
        <f t="shared" si="44"/>
        <v>2742</v>
      </c>
      <c r="Q157" s="43">
        <f t="shared" si="45"/>
        <v>2786</v>
      </c>
      <c r="R157" s="43">
        <f t="shared" si="46"/>
        <v>2821</v>
      </c>
      <c r="S157" s="121" t="str">
        <f t="shared" si="39"/>
        <v>ok</v>
      </c>
      <c r="T157" s="45">
        <f t="shared" si="40"/>
        <v>1.8195321203119199E-2</v>
      </c>
      <c r="U157" s="45">
        <f t="shared" si="41"/>
        <v>1.6046681254558718E-2</v>
      </c>
      <c r="V157" s="45">
        <f t="shared" si="42"/>
        <v>1.2562814070351759E-2</v>
      </c>
      <c r="W157" s="45">
        <f t="shared" si="47"/>
        <v>1.5601605509343225E-2</v>
      </c>
      <c r="X157" s="45" t="s">
        <v>22</v>
      </c>
      <c r="Y157" s="45" t="s">
        <v>22</v>
      </c>
      <c r="Z157" s="45" t="s">
        <v>22</v>
      </c>
      <c r="AA157" s="45" t="s">
        <v>22</v>
      </c>
      <c r="AB157" s="45" t="s">
        <v>22</v>
      </c>
      <c r="AC157" s="45" t="s">
        <v>22</v>
      </c>
      <c r="AD157" s="45" t="s">
        <v>22</v>
      </c>
      <c r="AE157" s="45" t="s">
        <v>22</v>
      </c>
      <c r="AF157" s="58"/>
    </row>
    <row r="158" spans="1:32" x14ac:dyDescent="0.2">
      <c r="A158" s="41">
        <v>151</v>
      </c>
      <c r="B158" s="42" t="s">
        <v>189</v>
      </c>
      <c r="C158" s="43">
        <v>1136</v>
      </c>
      <c r="D158" s="43">
        <v>1152</v>
      </c>
      <c r="E158" s="43">
        <v>1163</v>
      </c>
      <c r="F158" s="43">
        <v>1175</v>
      </c>
      <c r="G158" s="43">
        <v>0</v>
      </c>
      <c r="H158" s="43">
        <v>0</v>
      </c>
      <c r="I158" s="43">
        <v>0</v>
      </c>
      <c r="J158" s="43">
        <v>0</v>
      </c>
      <c r="K158" s="43">
        <v>0</v>
      </c>
      <c r="L158" s="43">
        <v>0</v>
      </c>
      <c r="M158" s="43">
        <v>0</v>
      </c>
      <c r="N158" s="43">
        <v>0</v>
      </c>
      <c r="O158" s="43">
        <f t="shared" si="43"/>
        <v>1136</v>
      </c>
      <c r="P158" s="43">
        <f t="shared" si="44"/>
        <v>1152</v>
      </c>
      <c r="Q158" s="43">
        <f t="shared" si="45"/>
        <v>1163</v>
      </c>
      <c r="R158" s="43">
        <f t="shared" si="46"/>
        <v>1175</v>
      </c>
      <c r="S158" s="121" t="str">
        <f t="shared" si="39"/>
        <v>ok</v>
      </c>
      <c r="T158" s="45">
        <f t="shared" si="40"/>
        <v>1.4084507042253521E-2</v>
      </c>
      <c r="U158" s="45">
        <f t="shared" si="41"/>
        <v>9.5486111111111119E-3</v>
      </c>
      <c r="V158" s="45">
        <f t="shared" si="42"/>
        <v>1.0318142734307825E-2</v>
      </c>
      <c r="W158" s="45">
        <f t="shared" si="47"/>
        <v>1.1317086962557487E-2</v>
      </c>
      <c r="X158" s="45" t="s">
        <v>22</v>
      </c>
      <c r="Y158" s="45" t="s">
        <v>22</v>
      </c>
      <c r="Z158" s="45" t="s">
        <v>22</v>
      </c>
      <c r="AA158" s="45" t="s">
        <v>22</v>
      </c>
      <c r="AB158" s="45" t="s">
        <v>22</v>
      </c>
      <c r="AC158" s="45" t="s">
        <v>22</v>
      </c>
      <c r="AD158" s="45" t="s">
        <v>22</v>
      </c>
      <c r="AE158" s="45" t="s">
        <v>22</v>
      </c>
      <c r="AF158" s="58"/>
    </row>
    <row r="159" spans="1:32" x14ac:dyDescent="0.2">
      <c r="A159" s="41">
        <v>152</v>
      </c>
      <c r="B159" s="42" t="s">
        <v>190</v>
      </c>
      <c r="C159" s="43">
        <v>2930</v>
      </c>
      <c r="D159" s="43">
        <v>3044</v>
      </c>
      <c r="E159" s="43">
        <v>3142</v>
      </c>
      <c r="F159" s="43">
        <v>3332</v>
      </c>
      <c r="G159" s="43">
        <v>0</v>
      </c>
      <c r="H159" s="43">
        <v>0</v>
      </c>
      <c r="I159" s="43">
        <v>0</v>
      </c>
      <c r="J159" s="43">
        <v>0</v>
      </c>
      <c r="K159" s="43">
        <v>0</v>
      </c>
      <c r="L159" s="43">
        <v>0</v>
      </c>
      <c r="M159" s="43">
        <v>0</v>
      </c>
      <c r="N159" s="43">
        <v>0</v>
      </c>
      <c r="O159" s="43">
        <f t="shared" si="43"/>
        <v>2930</v>
      </c>
      <c r="P159" s="43">
        <f t="shared" si="44"/>
        <v>3044</v>
      </c>
      <c r="Q159" s="43">
        <f t="shared" si="45"/>
        <v>3142</v>
      </c>
      <c r="R159" s="43">
        <f t="shared" si="46"/>
        <v>3332</v>
      </c>
      <c r="S159" s="121" t="str">
        <f t="shared" si="39"/>
        <v>ok</v>
      </c>
      <c r="T159" s="45">
        <f t="shared" si="40"/>
        <v>3.8907849829351533E-2</v>
      </c>
      <c r="U159" s="45">
        <f t="shared" si="41"/>
        <v>3.2194480946123524E-2</v>
      </c>
      <c r="V159" s="45">
        <f t="shared" si="42"/>
        <v>6.0471037555697008E-2</v>
      </c>
      <c r="W159" s="45">
        <f t="shared" si="47"/>
        <v>4.3857789443724017E-2</v>
      </c>
      <c r="X159" s="45" t="s">
        <v>22</v>
      </c>
      <c r="Y159" s="45" t="s">
        <v>22</v>
      </c>
      <c r="Z159" s="45" t="s">
        <v>22</v>
      </c>
      <c r="AA159" s="45" t="s">
        <v>22</v>
      </c>
      <c r="AB159" s="45" t="s">
        <v>22</v>
      </c>
      <c r="AC159" s="45" t="s">
        <v>22</v>
      </c>
      <c r="AD159" s="45" t="s">
        <v>22</v>
      </c>
      <c r="AE159" s="45" t="s">
        <v>22</v>
      </c>
      <c r="AF159" s="58"/>
    </row>
    <row r="160" spans="1:32" x14ac:dyDescent="0.2">
      <c r="A160" s="41">
        <v>153</v>
      </c>
      <c r="B160" s="42" t="s">
        <v>191</v>
      </c>
      <c r="C160" s="43">
        <v>1445</v>
      </c>
      <c r="D160" s="43">
        <v>1469</v>
      </c>
      <c r="E160" s="43">
        <v>1493</v>
      </c>
      <c r="F160" s="43">
        <v>1505</v>
      </c>
      <c r="G160" s="43">
        <v>0</v>
      </c>
      <c r="H160" s="43">
        <v>0</v>
      </c>
      <c r="I160" s="43">
        <v>0</v>
      </c>
      <c r="J160" s="43">
        <v>0</v>
      </c>
      <c r="K160" s="43">
        <v>0</v>
      </c>
      <c r="L160" s="43">
        <v>0</v>
      </c>
      <c r="M160" s="43">
        <v>0</v>
      </c>
      <c r="N160" s="43">
        <v>0</v>
      </c>
      <c r="O160" s="43">
        <f t="shared" si="43"/>
        <v>1445</v>
      </c>
      <c r="P160" s="43">
        <f t="shared" si="44"/>
        <v>1469</v>
      </c>
      <c r="Q160" s="43">
        <f t="shared" si="45"/>
        <v>1493</v>
      </c>
      <c r="R160" s="43">
        <f t="shared" si="46"/>
        <v>1505</v>
      </c>
      <c r="S160" s="121" t="str">
        <f t="shared" si="39"/>
        <v>ok</v>
      </c>
      <c r="T160" s="45">
        <f t="shared" si="40"/>
        <v>1.6608996539792389E-2</v>
      </c>
      <c r="U160" s="45">
        <f t="shared" si="41"/>
        <v>1.6337644656228726E-2</v>
      </c>
      <c r="V160" s="45">
        <f t="shared" si="42"/>
        <v>8.0375083724045539E-3</v>
      </c>
      <c r="W160" s="45">
        <f t="shared" si="47"/>
        <v>1.3661383189475221E-2</v>
      </c>
      <c r="X160" s="45" t="s">
        <v>22</v>
      </c>
      <c r="Y160" s="45" t="s">
        <v>22</v>
      </c>
      <c r="Z160" s="45" t="s">
        <v>22</v>
      </c>
      <c r="AA160" s="45" t="s">
        <v>22</v>
      </c>
      <c r="AB160" s="45" t="s">
        <v>22</v>
      </c>
      <c r="AC160" s="45" t="s">
        <v>22</v>
      </c>
      <c r="AD160" s="45" t="s">
        <v>22</v>
      </c>
      <c r="AE160" s="45" t="s">
        <v>22</v>
      </c>
      <c r="AF160" s="58"/>
    </row>
    <row r="161" spans="1:32" ht="24" x14ac:dyDescent="0.2">
      <c r="A161" s="41">
        <v>154</v>
      </c>
      <c r="B161" s="42" t="s">
        <v>57</v>
      </c>
      <c r="C161" s="43">
        <v>32311</v>
      </c>
      <c r="D161" s="43">
        <v>32719</v>
      </c>
      <c r="E161" s="43">
        <v>33421</v>
      </c>
      <c r="F161" s="43">
        <v>34313</v>
      </c>
      <c r="G161" s="43">
        <v>7462</v>
      </c>
      <c r="H161" s="43">
        <v>11406</v>
      </c>
      <c r="I161" s="43">
        <v>11845</v>
      </c>
      <c r="J161" s="43">
        <v>12187</v>
      </c>
      <c r="K161" s="43">
        <v>51</v>
      </c>
      <c r="L161" s="43">
        <v>112</v>
      </c>
      <c r="M161" s="43">
        <v>163</v>
      </c>
      <c r="N161" s="43">
        <v>155</v>
      </c>
      <c r="O161" s="43">
        <f t="shared" si="43"/>
        <v>32362</v>
      </c>
      <c r="P161" s="43">
        <f t="shared" si="44"/>
        <v>32831</v>
      </c>
      <c r="Q161" s="43">
        <f t="shared" si="45"/>
        <v>33584</v>
      </c>
      <c r="R161" s="43">
        <f t="shared" si="46"/>
        <v>34468</v>
      </c>
      <c r="S161" s="121" t="str">
        <f t="shared" si="39"/>
        <v>ok</v>
      </c>
      <c r="T161" s="45">
        <f t="shared" si="40"/>
        <v>1.262727863575872E-2</v>
      </c>
      <c r="U161" s="45">
        <f t="shared" si="41"/>
        <v>2.1455423454262049E-2</v>
      </c>
      <c r="V161" s="45">
        <f t="shared" si="42"/>
        <v>2.6689805810717813E-2</v>
      </c>
      <c r="W161" s="45">
        <f t="shared" si="47"/>
        <v>2.0257502633579529E-2</v>
      </c>
      <c r="X161" s="45">
        <f>(H161-G161)/G161</f>
        <v>0.52854462610560171</v>
      </c>
      <c r="Y161" s="45">
        <f>(I161-H161)/H161</f>
        <v>3.848851481676311E-2</v>
      </c>
      <c r="Z161" s="45">
        <f>(J161-I161)/I161</f>
        <v>2.8872942169691853E-2</v>
      </c>
      <c r="AA161" s="45">
        <f t="shared" si="50"/>
        <v>0.19863536103068555</v>
      </c>
      <c r="AB161" s="55">
        <f>(L161-K161)/K161</f>
        <v>1.196078431372549</v>
      </c>
      <c r="AC161" s="45">
        <f>(M161-L161)/L161</f>
        <v>0.45535714285714285</v>
      </c>
      <c r="AD161" s="45">
        <f>(N161-M161)/M161</f>
        <v>-4.9079754601226995E-2</v>
      </c>
      <c r="AE161" s="131">
        <f>AVERAGE(AC161:AD161)</f>
        <v>0.20313869412795793</v>
      </c>
      <c r="AF161" s="58" t="s">
        <v>300</v>
      </c>
    </row>
    <row r="162" spans="1:32" x14ac:dyDescent="0.2">
      <c r="A162" s="41">
        <v>155</v>
      </c>
      <c r="B162" s="42" t="s">
        <v>192</v>
      </c>
      <c r="C162" s="43">
        <v>1276</v>
      </c>
      <c r="D162" s="43">
        <v>1315</v>
      </c>
      <c r="E162" s="43">
        <v>1326</v>
      </c>
      <c r="F162" s="43">
        <v>1340</v>
      </c>
      <c r="G162" s="43">
        <v>0</v>
      </c>
      <c r="H162" s="43">
        <v>0</v>
      </c>
      <c r="I162" s="43">
        <v>0</v>
      </c>
      <c r="J162" s="43">
        <v>0</v>
      </c>
      <c r="K162" s="43">
        <v>0</v>
      </c>
      <c r="L162" s="43">
        <v>0</v>
      </c>
      <c r="M162" s="43">
        <v>0</v>
      </c>
      <c r="N162" s="43">
        <v>0</v>
      </c>
      <c r="O162" s="43">
        <f t="shared" si="43"/>
        <v>1276</v>
      </c>
      <c r="P162" s="43">
        <f t="shared" si="44"/>
        <v>1315</v>
      </c>
      <c r="Q162" s="43">
        <f t="shared" si="45"/>
        <v>1326</v>
      </c>
      <c r="R162" s="43">
        <f t="shared" si="46"/>
        <v>1340</v>
      </c>
      <c r="S162" s="121" t="str">
        <f t="shared" si="39"/>
        <v>ok</v>
      </c>
      <c r="T162" s="45">
        <f t="shared" si="40"/>
        <v>3.0564263322884012E-2</v>
      </c>
      <c r="U162" s="45">
        <f t="shared" si="41"/>
        <v>8.3650190114068438E-3</v>
      </c>
      <c r="V162" s="45">
        <f t="shared" si="42"/>
        <v>1.0558069381598794E-2</v>
      </c>
      <c r="W162" s="45">
        <f t="shared" si="47"/>
        <v>1.649578390529655E-2</v>
      </c>
      <c r="X162" s="45" t="s">
        <v>22</v>
      </c>
      <c r="Y162" s="45" t="s">
        <v>22</v>
      </c>
      <c r="Z162" s="45" t="s">
        <v>22</v>
      </c>
      <c r="AA162" s="45" t="s">
        <v>22</v>
      </c>
      <c r="AB162" s="45" t="s">
        <v>22</v>
      </c>
      <c r="AC162" s="45" t="s">
        <v>22</v>
      </c>
      <c r="AD162" s="45" t="s">
        <v>22</v>
      </c>
      <c r="AE162" s="45" t="s">
        <v>22</v>
      </c>
      <c r="AF162" s="58"/>
    </row>
    <row r="163" spans="1:32" x14ac:dyDescent="0.2">
      <c r="A163" s="41">
        <v>156</v>
      </c>
      <c r="B163" s="42" t="s">
        <v>193</v>
      </c>
      <c r="C163" s="43">
        <v>4408</v>
      </c>
      <c r="D163" s="43">
        <v>4485</v>
      </c>
      <c r="E163" s="43">
        <v>4573</v>
      </c>
      <c r="F163" s="43">
        <v>4863</v>
      </c>
      <c r="G163" s="43">
        <v>0</v>
      </c>
      <c r="H163" s="43">
        <v>0</v>
      </c>
      <c r="I163" s="43">
        <v>0</v>
      </c>
      <c r="J163" s="43">
        <v>0</v>
      </c>
      <c r="K163" s="43">
        <v>0</v>
      </c>
      <c r="L163" s="43">
        <v>0</v>
      </c>
      <c r="M163" s="43">
        <v>0</v>
      </c>
      <c r="N163" s="43">
        <v>0</v>
      </c>
      <c r="O163" s="43">
        <f t="shared" si="43"/>
        <v>4408</v>
      </c>
      <c r="P163" s="43">
        <f t="shared" si="44"/>
        <v>4485</v>
      </c>
      <c r="Q163" s="43">
        <f t="shared" si="45"/>
        <v>4573</v>
      </c>
      <c r="R163" s="43">
        <f t="shared" si="46"/>
        <v>4863</v>
      </c>
      <c r="S163" s="121" t="str">
        <f t="shared" si="39"/>
        <v>ok</v>
      </c>
      <c r="T163" s="45">
        <f t="shared" si="40"/>
        <v>1.7468239564428313E-2</v>
      </c>
      <c r="U163" s="45">
        <f t="shared" si="41"/>
        <v>1.9620958751393535E-2</v>
      </c>
      <c r="V163" s="45">
        <f t="shared" si="42"/>
        <v>6.3415700852831838E-2</v>
      </c>
      <c r="W163" s="45">
        <f t="shared" si="47"/>
        <v>3.3501633056217894E-2</v>
      </c>
      <c r="X163" s="45" t="s">
        <v>22</v>
      </c>
      <c r="Y163" s="45" t="s">
        <v>22</v>
      </c>
      <c r="Z163" s="45" t="s">
        <v>22</v>
      </c>
      <c r="AA163" s="45" t="s">
        <v>22</v>
      </c>
      <c r="AB163" s="45" t="s">
        <v>22</v>
      </c>
      <c r="AC163" s="45" t="s">
        <v>22</v>
      </c>
      <c r="AD163" s="45" t="s">
        <v>22</v>
      </c>
      <c r="AE163" s="45" t="s">
        <v>22</v>
      </c>
      <c r="AF163" s="58"/>
    </row>
    <row r="164" spans="1:32" x14ac:dyDescent="0.2">
      <c r="A164" s="41">
        <v>157</v>
      </c>
      <c r="B164" s="42" t="s">
        <v>194</v>
      </c>
      <c r="C164" s="43">
        <v>1245</v>
      </c>
      <c r="D164" s="43">
        <v>1274</v>
      </c>
      <c r="E164" s="43">
        <v>1283</v>
      </c>
      <c r="F164" s="43">
        <v>1289</v>
      </c>
      <c r="G164" s="43">
        <v>0</v>
      </c>
      <c r="H164" s="43">
        <v>0</v>
      </c>
      <c r="I164" s="43">
        <v>0</v>
      </c>
      <c r="J164" s="43">
        <v>0</v>
      </c>
      <c r="K164" s="43">
        <v>0</v>
      </c>
      <c r="L164" s="43">
        <v>0</v>
      </c>
      <c r="M164" s="43">
        <v>0</v>
      </c>
      <c r="N164" s="43">
        <v>0</v>
      </c>
      <c r="O164" s="43">
        <f t="shared" si="43"/>
        <v>1245</v>
      </c>
      <c r="P164" s="43">
        <f t="shared" si="44"/>
        <v>1274</v>
      </c>
      <c r="Q164" s="43">
        <f t="shared" si="45"/>
        <v>1283</v>
      </c>
      <c r="R164" s="43">
        <f t="shared" si="46"/>
        <v>1289</v>
      </c>
      <c r="S164" s="121" t="str">
        <f t="shared" si="39"/>
        <v>ok</v>
      </c>
      <c r="T164" s="45">
        <f t="shared" si="40"/>
        <v>2.3293172690763052E-2</v>
      </c>
      <c r="U164" s="45">
        <f t="shared" si="41"/>
        <v>7.0643642072213504E-3</v>
      </c>
      <c r="V164" s="45">
        <f t="shared" si="42"/>
        <v>4.6765393608729543E-3</v>
      </c>
      <c r="W164" s="45">
        <f t="shared" si="47"/>
        <v>1.1678025419619119E-2</v>
      </c>
      <c r="X164" s="45" t="s">
        <v>22</v>
      </c>
      <c r="Y164" s="45" t="s">
        <v>22</v>
      </c>
      <c r="Z164" s="45" t="s">
        <v>22</v>
      </c>
      <c r="AA164" s="45" t="s">
        <v>22</v>
      </c>
      <c r="AB164" s="45" t="s">
        <v>22</v>
      </c>
      <c r="AC164" s="45" t="s">
        <v>22</v>
      </c>
      <c r="AD164" s="45" t="s">
        <v>22</v>
      </c>
      <c r="AE164" s="45" t="s">
        <v>22</v>
      </c>
      <c r="AF164" s="58"/>
    </row>
    <row r="165" spans="1:32" x14ac:dyDescent="0.2">
      <c r="A165" s="41">
        <v>158</v>
      </c>
      <c r="B165" s="42" t="s">
        <v>195</v>
      </c>
      <c r="C165" s="43">
        <v>2683</v>
      </c>
      <c r="D165" s="43">
        <v>2738</v>
      </c>
      <c r="E165" s="43">
        <v>2790</v>
      </c>
      <c r="F165" s="43">
        <v>2856</v>
      </c>
      <c r="G165" s="43">
        <v>0</v>
      </c>
      <c r="H165" s="43">
        <v>0</v>
      </c>
      <c r="I165" s="43">
        <v>0</v>
      </c>
      <c r="J165" s="43">
        <v>0</v>
      </c>
      <c r="K165" s="43">
        <v>0</v>
      </c>
      <c r="L165" s="43">
        <v>0</v>
      </c>
      <c r="M165" s="43">
        <v>0</v>
      </c>
      <c r="N165" s="43">
        <v>0</v>
      </c>
      <c r="O165" s="43">
        <f t="shared" si="43"/>
        <v>2683</v>
      </c>
      <c r="P165" s="43">
        <f t="shared" si="44"/>
        <v>2738</v>
      </c>
      <c r="Q165" s="43">
        <f t="shared" si="45"/>
        <v>2790</v>
      </c>
      <c r="R165" s="43">
        <f t="shared" si="46"/>
        <v>2856</v>
      </c>
      <c r="S165" s="121" t="str">
        <f t="shared" si="39"/>
        <v>ok</v>
      </c>
      <c r="T165" s="45">
        <f t="shared" si="40"/>
        <v>2.0499440924338426E-2</v>
      </c>
      <c r="U165" s="45">
        <f t="shared" si="41"/>
        <v>1.8991964937910884E-2</v>
      </c>
      <c r="V165" s="45">
        <f t="shared" si="42"/>
        <v>2.3655913978494623E-2</v>
      </c>
      <c r="W165" s="45">
        <f t="shared" si="47"/>
        <v>2.1049106613581309E-2</v>
      </c>
      <c r="X165" s="45" t="s">
        <v>22</v>
      </c>
      <c r="Y165" s="45" t="s">
        <v>22</v>
      </c>
      <c r="Z165" s="45" t="s">
        <v>22</v>
      </c>
      <c r="AA165" s="45" t="s">
        <v>22</v>
      </c>
      <c r="AB165" s="45" t="s">
        <v>22</v>
      </c>
      <c r="AC165" s="45" t="s">
        <v>22</v>
      </c>
      <c r="AD165" s="45" t="s">
        <v>22</v>
      </c>
      <c r="AE165" s="45" t="s">
        <v>22</v>
      </c>
      <c r="AF165" s="58"/>
    </row>
    <row r="166" spans="1:32" ht="24" x14ac:dyDescent="0.2">
      <c r="A166" s="41">
        <v>159</v>
      </c>
      <c r="B166" s="42" t="s">
        <v>196</v>
      </c>
      <c r="C166" s="43">
        <v>5769</v>
      </c>
      <c r="D166" s="43">
        <v>5769</v>
      </c>
      <c r="E166" s="43">
        <v>6498</v>
      </c>
      <c r="F166" s="43">
        <v>6667</v>
      </c>
      <c r="G166" s="43">
        <v>5114</v>
      </c>
      <c r="H166" s="43">
        <v>5103</v>
      </c>
      <c r="I166" s="43">
        <v>5141</v>
      </c>
      <c r="J166" s="43">
        <v>5305</v>
      </c>
      <c r="K166" s="43">
        <v>23</v>
      </c>
      <c r="L166" s="43">
        <v>31</v>
      </c>
      <c r="M166" s="43">
        <v>29</v>
      </c>
      <c r="N166" s="43">
        <v>29</v>
      </c>
      <c r="O166" s="43">
        <f t="shared" si="43"/>
        <v>5792</v>
      </c>
      <c r="P166" s="43">
        <f t="shared" si="44"/>
        <v>5800</v>
      </c>
      <c r="Q166" s="43">
        <f t="shared" si="45"/>
        <v>6527</v>
      </c>
      <c r="R166" s="43">
        <f t="shared" si="46"/>
        <v>6696</v>
      </c>
      <c r="S166" s="121" t="str">
        <f t="shared" si="39"/>
        <v>ok</v>
      </c>
      <c r="T166" s="45">
        <f t="shared" si="40"/>
        <v>0</v>
      </c>
      <c r="U166" s="45">
        <f t="shared" si="41"/>
        <v>0.12636505460218408</v>
      </c>
      <c r="V166" s="45">
        <f t="shared" si="42"/>
        <v>2.6008002462296093E-2</v>
      </c>
      <c r="W166" s="45">
        <f t="shared" si="47"/>
        <v>5.079101902149339E-2</v>
      </c>
      <c r="X166" s="45">
        <f>(H166-G166)/G166</f>
        <v>-2.1509581540868207E-3</v>
      </c>
      <c r="Y166" s="45">
        <f>(I166-H166)/H166</f>
        <v>7.446600039192632E-3</v>
      </c>
      <c r="Z166" s="45">
        <f>(J166-I166)/I166</f>
        <v>3.1900408480840303E-2</v>
      </c>
      <c r="AA166" s="45">
        <f t="shared" si="50"/>
        <v>1.2398683455315371E-2</v>
      </c>
      <c r="AB166" s="55">
        <f>(L166-K166)/K166</f>
        <v>0.34782608695652173</v>
      </c>
      <c r="AC166" s="45">
        <f>(M166-L166)/L166</f>
        <v>-6.4516129032258063E-2</v>
      </c>
      <c r="AD166" s="45">
        <f>(N166-M166)/M166</f>
        <v>0</v>
      </c>
      <c r="AE166" s="131">
        <f>AVERAGE(AC166:AD166)</f>
        <v>-3.2258064516129031E-2</v>
      </c>
      <c r="AF166" s="58" t="s">
        <v>300</v>
      </c>
    </row>
    <row r="167" spans="1:32" x14ac:dyDescent="0.2">
      <c r="A167" s="41">
        <v>160</v>
      </c>
      <c r="B167" s="42" t="s">
        <v>197</v>
      </c>
      <c r="C167" s="43">
        <v>957</v>
      </c>
      <c r="D167" s="43">
        <v>963</v>
      </c>
      <c r="E167" s="43">
        <v>1143</v>
      </c>
      <c r="F167" s="43">
        <v>1169</v>
      </c>
      <c r="G167" s="43">
        <v>0</v>
      </c>
      <c r="H167" s="43">
        <v>0</v>
      </c>
      <c r="I167" s="43">
        <v>0</v>
      </c>
      <c r="J167" s="43">
        <v>0</v>
      </c>
      <c r="K167" s="43">
        <v>0</v>
      </c>
      <c r="L167" s="43">
        <v>0</v>
      </c>
      <c r="M167" s="43">
        <v>0</v>
      </c>
      <c r="N167" s="43">
        <v>0</v>
      </c>
      <c r="O167" s="43">
        <f t="shared" si="43"/>
        <v>957</v>
      </c>
      <c r="P167" s="43">
        <f t="shared" si="44"/>
        <v>963</v>
      </c>
      <c r="Q167" s="43">
        <f t="shared" si="45"/>
        <v>1143</v>
      </c>
      <c r="R167" s="43">
        <f t="shared" si="46"/>
        <v>1169</v>
      </c>
      <c r="S167" s="121" t="str">
        <f t="shared" si="39"/>
        <v>ok</v>
      </c>
      <c r="T167" s="45">
        <f t="shared" si="40"/>
        <v>6.269592476489028E-3</v>
      </c>
      <c r="U167" s="45">
        <f t="shared" si="41"/>
        <v>0.18691588785046728</v>
      </c>
      <c r="V167" s="45">
        <f t="shared" si="42"/>
        <v>2.2747156605424323E-2</v>
      </c>
      <c r="W167" s="45">
        <f t="shared" si="47"/>
        <v>7.1977545644126881E-2</v>
      </c>
      <c r="X167" s="45" t="s">
        <v>22</v>
      </c>
      <c r="Y167" s="45" t="s">
        <v>22</v>
      </c>
      <c r="Z167" s="45" t="s">
        <v>22</v>
      </c>
      <c r="AA167" s="45" t="s">
        <v>22</v>
      </c>
      <c r="AB167" s="45" t="s">
        <v>22</v>
      </c>
      <c r="AC167" s="45" t="s">
        <v>22</v>
      </c>
      <c r="AD167" s="45" t="s">
        <v>22</v>
      </c>
      <c r="AE167" s="45" t="s">
        <v>22</v>
      </c>
      <c r="AF167" s="58"/>
    </row>
    <row r="168" spans="1:32" ht="24" x14ac:dyDescent="0.2">
      <c r="A168" s="41">
        <v>161</v>
      </c>
      <c r="B168" s="42" t="s">
        <v>198</v>
      </c>
      <c r="C168" s="43">
        <v>10043</v>
      </c>
      <c r="D168" s="43">
        <v>10637</v>
      </c>
      <c r="E168" s="43">
        <v>10919</v>
      </c>
      <c r="F168" s="43">
        <v>11447</v>
      </c>
      <c r="G168" s="43">
        <v>10104</v>
      </c>
      <c r="H168" s="43">
        <v>11095</v>
      </c>
      <c r="I168" s="43">
        <v>11319</v>
      </c>
      <c r="J168" s="43">
        <v>11590</v>
      </c>
      <c r="K168" s="43">
        <v>956</v>
      </c>
      <c r="L168" s="43">
        <v>1306</v>
      </c>
      <c r="M168" s="43">
        <v>1270</v>
      </c>
      <c r="N168" s="43">
        <v>1225</v>
      </c>
      <c r="O168" s="43">
        <f t="shared" si="43"/>
        <v>10999</v>
      </c>
      <c r="P168" s="43">
        <f t="shared" si="44"/>
        <v>11943</v>
      </c>
      <c r="Q168" s="43">
        <f t="shared" si="45"/>
        <v>12189</v>
      </c>
      <c r="R168" s="43">
        <f t="shared" si="46"/>
        <v>12672</v>
      </c>
      <c r="S168" s="121" t="str">
        <f t="shared" si="39"/>
        <v>esgoto maior</v>
      </c>
      <c r="T168" s="45">
        <f t="shared" si="40"/>
        <v>5.9145673603504929E-2</v>
      </c>
      <c r="U168" s="45">
        <f t="shared" si="41"/>
        <v>2.6511234370593214E-2</v>
      </c>
      <c r="V168" s="45">
        <f t="shared" si="42"/>
        <v>4.8356076563787889E-2</v>
      </c>
      <c r="W168" s="45">
        <f t="shared" si="47"/>
        <v>4.4670994845962007E-2</v>
      </c>
      <c r="X168" s="45">
        <f>(H168-G168)/G168</f>
        <v>9.8079968329374503E-2</v>
      </c>
      <c r="Y168" s="45">
        <f>(I168-H168)/H168</f>
        <v>2.0189274447949528E-2</v>
      </c>
      <c r="Z168" s="45">
        <f>(J168-I168)/I168</f>
        <v>2.3942044350207616E-2</v>
      </c>
      <c r="AA168" s="45">
        <f t="shared" si="50"/>
        <v>4.7403762375843879E-2</v>
      </c>
      <c r="AB168" s="55">
        <f>(L168-K168)/K168</f>
        <v>0.36610878661087864</v>
      </c>
      <c r="AC168" s="45">
        <f>(M168-L168)/L168</f>
        <v>-2.7565084226646247E-2</v>
      </c>
      <c r="AD168" s="45">
        <f>(N168-M168)/M168</f>
        <v>-3.5433070866141732E-2</v>
      </c>
      <c r="AE168" s="131">
        <f>AVERAGE(AC168:AD168)</f>
        <v>-3.1499077546393986E-2</v>
      </c>
      <c r="AF168" s="58" t="s">
        <v>300</v>
      </c>
    </row>
    <row r="169" spans="1:32" x14ac:dyDescent="0.2">
      <c r="A169" s="41">
        <v>162</v>
      </c>
      <c r="B169" s="42" t="s">
        <v>58</v>
      </c>
      <c r="C169" s="43">
        <v>1096</v>
      </c>
      <c r="D169" s="43">
        <v>1107</v>
      </c>
      <c r="E169" s="43">
        <v>1125</v>
      </c>
      <c r="F169" s="43">
        <v>1144</v>
      </c>
      <c r="G169" s="43">
        <v>0</v>
      </c>
      <c r="H169" s="43">
        <v>0</v>
      </c>
      <c r="I169" s="43">
        <v>0</v>
      </c>
      <c r="J169" s="43">
        <v>0</v>
      </c>
      <c r="K169" s="43">
        <v>0</v>
      </c>
      <c r="L169" s="43">
        <v>0</v>
      </c>
      <c r="M169" s="43">
        <v>0</v>
      </c>
      <c r="N169" s="43">
        <v>0</v>
      </c>
      <c r="O169" s="43">
        <f t="shared" si="43"/>
        <v>1096</v>
      </c>
      <c r="P169" s="43">
        <f t="shared" si="44"/>
        <v>1107</v>
      </c>
      <c r="Q169" s="43">
        <f t="shared" si="45"/>
        <v>1125</v>
      </c>
      <c r="R169" s="43">
        <f t="shared" si="46"/>
        <v>1144</v>
      </c>
      <c r="S169" s="121" t="str">
        <f t="shared" si="39"/>
        <v>ok</v>
      </c>
      <c r="T169" s="45">
        <f t="shared" si="40"/>
        <v>1.0036496350364963E-2</v>
      </c>
      <c r="U169" s="45">
        <f t="shared" si="41"/>
        <v>1.6260162601626018E-2</v>
      </c>
      <c r="V169" s="45">
        <f t="shared" si="42"/>
        <v>1.6888888888888887E-2</v>
      </c>
      <c r="W169" s="45">
        <f t="shared" si="47"/>
        <v>1.4395182613626623E-2</v>
      </c>
      <c r="X169" s="45" t="s">
        <v>22</v>
      </c>
      <c r="Y169" s="45" t="s">
        <v>22</v>
      </c>
      <c r="Z169" s="45" t="s">
        <v>22</v>
      </c>
      <c r="AA169" s="45" t="s">
        <v>22</v>
      </c>
      <c r="AB169" s="45" t="s">
        <v>22</v>
      </c>
      <c r="AC169" s="45" t="s">
        <v>22</v>
      </c>
      <c r="AD169" s="45" t="s">
        <v>22</v>
      </c>
      <c r="AE169" s="45" t="s">
        <v>22</v>
      </c>
      <c r="AF169" s="58"/>
    </row>
    <row r="170" spans="1:32" x14ac:dyDescent="0.2">
      <c r="A170" s="41">
        <v>163</v>
      </c>
      <c r="B170" s="42" t="s">
        <v>199</v>
      </c>
      <c r="C170" s="43">
        <v>1366</v>
      </c>
      <c r="D170" s="43">
        <v>1408</v>
      </c>
      <c r="E170" s="43">
        <v>1441</v>
      </c>
      <c r="F170" s="43">
        <v>1462</v>
      </c>
      <c r="G170" s="43">
        <v>0</v>
      </c>
      <c r="H170" s="43">
        <v>0</v>
      </c>
      <c r="I170" s="43">
        <v>0</v>
      </c>
      <c r="J170" s="43">
        <v>0</v>
      </c>
      <c r="K170" s="43">
        <v>0</v>
      </c>
      <c r="L170" s="43">
        <v>0</v>
      </c>
      <c r="M170" s="43">
        <v>0</v>
      </c>
      <c r="N170" s="43">
        <v>0</v>
      </c>
      <c r="O170" s="43">
        <f t="shared" si="43"/>
        <v>1366</v>
      </c>
      <c r="P170" s="43">
        <f t="shared" si="44"/>
        <v>1408</v>
      </c>
      <c r="Q170" s="43">
        <f t="shared" si="45"/>
        <v>1441</v>
      </c>
      <c r="R170" s="43">
        <f t="shared" si="46"/>
        <v>1462</v>
      </c>
      <c r="S170" s="121" t="str">
        <f t="shared" si="39"/>
        <v>ok</v>
      </c>
      <c r="T170" s="45">
        <f t="shared" si="40"/>
        <v>3.074670571010249E-2</v>
      </c>
      <c r="U170" s="45">
        <f t="shared" si="41"/>
        <v>2.34375E-2</v>
      </c>
      <c r="V170" s="45">
        <f t="shared" si="42"/>
        <v>1.457321304649549E-2</v>
      </c>
      <c r="W170" s="45">
        <f t="shared" si="47"/>
        <v>2.2919139585532659E-2</v>
      </c>
      <c r="X170" s="45" t="s">
        <v>22</v>
      </c>
      <c r="Y170" s="45" t="s">
        <v>22</v>
      </c>
      <c r="Z170" s="45" t="s">
        <v>22</v>
      </c>
      <c r="AA170" s="45" t="s">
        <v>22</v>
      </c>
      <c r="AB170" s="45" t="s">
        <v>22</v>
      </c>
      <c r="AC170" s="45" t="s">
        <v>22</v>
      </c>
      <c r="AD170" s="45" t="s">
        <v>22</v>
      </c>
      <c r="AE170" s="45" t="s">
        <v>22</v>
      </c>
      <c r="AF170" s="58"/>
    </row>
    <row r="171" spans="1:32" ht="24" x14ac:dyDescent="0.2">
      <c r="A171" s="41">
        <v>164</v>
      </c>
      <c r="B171" s="42" t="s">
        <v>200</v>
      </c>
      <c r="C171" s="43">
        <v>4269</v>
      </c>
      <c r="D171" s="43">
        <v>4326</v>
      </c>
      <c r="E171" s="43">
        <v>4422</v>
      </c>
      <c r="F171" s="43">
        <v>4521</v>
      </c>
      <c r="G171" s="43">
        <v>4060</v>
      </c>
      <c r="H171" s="43">
        <v>4147</v>
      </c>
      <c r="I171" s="43">
        <v>4227</v>
      </c>
      <c r="J171" s="43">
        <v>4289</v>
      </c>
      <c r="K171" s="43">
        <v>19</v>
      </c>
      <c r="L171" s="43">
        <v>36</v>
      </c>
      <c r="M171" s="43">
        <v>41</v>
      </c>
      <c r="N171" s="43">
        <v>39</v>
      </c>
      <c r="O171" s="43">
        <f t="shared" si="43"/>
        <v>4288</v>
      </c>
      <c r="P171" s="43">
        <f t="shared" si="44"/>
        <v>4362</v>
      </c>
      <c r="Q171" s="43">
        <f t="shared" si="45"/>
        <v>4463</v>
      </c>
      <c r="R171" s="43">
        <f t="shared" si="46"/>
        <v>4560</v>
      </c>
      <c r="S171" s="121" t="str">
        <f t="shared" si="39"/>
        <v>ok</v>
      </c>
      <c r="T171" s="45">
        <f t="shared" si="40"/>
        <v>1.3352073085031623E-2</v>
      </c>
      <c r="U171" s="45">
        <f t="shared" si="41"/>
        <v>2.2191400832177532E-2</v>
      </c>
      <c r="V171" s="45">
        <f t="shared" si="42"/>
        <v>2.2388059701492536E-2</v>
      </c>
      <c r="W171" s="45">
        <f t="shared" si="47"/>
        <v>1.9310511206233897E-2</v>
      </c>
      <c r="X171" s="45">
        <f>(H171-G171)/G171</f>
        <v>2.1428571428571429E-2</v>
      </c>
      <c r="Y171" s="45">
        <f>(I171-H171)/H171</f>
        <v>1.9291053773812395E-2</v>
      </c>
      <c r="Z171" s="45">
        <f>(J171-I171)/I171</f>
        <v>1.4667612964277266E-2</v>
      </c>
      <c r="AA171" s="45">
        <f t="shared" si="50"/>
        <v>1.8462412722220364E-2</v>
      </c>
      <c r="AB171" s="55">
        <f>(L171-K171)/K171</f>
        <v>0.89473684210526316</v>
      </c>
      <c r="AC171" s="45">
        <f>(M171-L171)/L171</f>
        <v>0.1388888888888889</v>
      </c>
      <c r="AD171" s="45">
        <f>(N171-M171)/M171</f>
        <v>-4.878048780487805E-2</v>
      </c>
      <c r="AE171" s="131">
        <f>AVERAGE(AC171:AD171)</f>
        <v>4.5054200542005422E-2</v>
      </c>
      <c r="AF171" s="58" t="s">
        <v>300</v>
      </c>
    </row>
    <row r="172" spans="1:32" x14ac:dyDescent="0.2">
      <c r="A172" s="41">
        <v>165</v>
      </c>
      <c r="B172" s="42" t="s">
        <v>201</v>
      </c>
      <c r="C172" s="43">
        <v>966</v>
      </c>
      <c r="D172" s="43">
        <v>977</v>
      </c>
      <c r="E172" s="43">
        <v>999</v>
      </c>
      <c r="F172" s="43">
        <v>1013</v>
      </c>
      <c r="G172" s="43">
        <v>0</v>
      </c>
      <c r="H172" s="43">
        <v>1</v>
      </c>
      <c r="I172" s="43">
        <v>0</v>
      </c>
      <c r="J172" s="43">
        <v>0</v>
      </c>
      <c r="K172" s="43">
        <v>0</v>
      </c>
      <c r="L172" s="43">
        <v>0</v>
      </c>
      <c r="M172" s="43">
        <v>0</v>
      </c>
      <c r="N172" s="43">
        <v>0</v>
      </c>
      <c r="O172" s="43">
        <f t="shared" si="43"/>
        <v>966</v>
      </c>
      <c r="P172" s="43">
        <f t="shared" si="44"/>
        <v>977</v>
      </c>
      <c r="Q172" s="43">
        <f t="shared" si="45"/>
        <v>999</v>
      </c>
      <c r="R172" s="43">
        <f t="shared" si="46"/>
        <v>1013</v>
      </c>
      <c r="S172" s="121" t="str">
        <f t="shared" si="39"/>
        <v>ok</v>
      </c>
      <c r="T172" s="45">
        <f t="shared" si="40"/>
        <v>1.1387163561076604E-2</v>
      </c>
      <c r="U172" s="45">
        <f t="shared" si="41"/>
        <v>2.2517911975435005E-2</v>
      </c>
      <c r="V172" s="45">
        <f t="shared" si="42"/>
        <v>1.4014014014014014E-2</v>
      </c>
      <c r="W172" s="45">
        <f t="shared" si="47"/>
        <v>1.5973029850175208E-2</v>
      </c>
      <c r="X172" s="45" t="s">
        <v>22</v>
      </c>
      <c r="Y172" s="45" t="s">
        <v>22</v>
      </c>
      <c r="Z172" s="45" t="s">
        <v>22</v>
      </c>
      <c r="AA172" s="45" t="s">
        <v>22</v>
      </c>
      <c r="AB172" s="45" t="s">
        <v>22</v>
      </c>
      <c r="AC172" s="45" t="s">
        <v>22</v>
      </c>
      <c r="AD172" s="45" t="s">
        <v>22</v>
      </c>
      <c r="AE172" s="45" t="s">
        <v>22</v>
      </c>
      <c r="AF172" s="58"/>
    </row>
    <row r="173" spans="1:32" x14ac:dyDescent="0.2">
      <c r="A173" s="41">
        <v>166</v>
      </c>
      <c r="B173" s="42" t="s">
        <v>59</v>
      </c>
      <c r="C173" s="43">
        <v>3023</v>
      </c>
      <c r="D173" s="43">
        <v>3109</v>
      </c>
      <c r="E173" s="43">
        <v>3206</v>
      </c>
      <c r="F173" s="43">
        <v>3281</v>
      </c>
      <c r="G173" s="43">
        <v>0</v>
      </c>
      <c r="H173" s="43">
        <v>0</v>
      </c>
      <c r="I173" s="43">
        <v>0</v>
      </c>
      <c r="J173" s="43">
        <v>0</v>
      </c>
      <c r="K173" s="43">
        <v>0</v>
      </c>
      <c r="L173" s="43">
        <v>0</v>
      </c>
      <c r="M173" s="43">
        <v>0</v>
      </c>
      <c r="N173" s="43">
        <v>0</v>
      </c>
      <c r="O173" s="43">
        <f t="shared" si="43"/>
        <v>3023</v>
      </c>
      <c r="P173" s="43">
        <f t="shared" si="44"/>
        <v>3109</v>
      </c>
      <c r="Q173" s="43">
        <f t="shared" si="45"/>
        <v>3206</v>
      </c>
      <c r="R173" s="43">
        <f t="shared" si="46"/>
        <v>3281</v>
      </c>
      <c r="S173" s="121" t="str">
        <f t="shared" si="39"/>
        <v>ok</v>
      </c>
      <c r="T173" s="45">
        <f t="shared" si="40"/>
        <v>2.844856103208733E-2</v>
      </c>
      <c r="U173" s="45">
        <f t="shared" si="41"/>
        <v>3.1199742682534577E-2</v>
      </c>
      <c r="V173" s="45">
        <f t="shared" si="42"/>
        <v>2.3393636930754833E-2</v>
      </c>
      <c r="W173" s="45">
        <f t="shared" si="47"/>
        <v>2.7680646881792243E-2</v>
      </c>
      <c r="X173" s="45" t="s">
        <v>22</v>
      </c>
      <c r="Y173" s="45" t="s">
        <v>22</v>
      </c>
      <c r="Z173" s="45" t="s">
        <v>22</v>
      </c>
      <c r="AA173" s="45" t="s">
        <v>22</v>
      </c>
      <c r="AB173" s="45" t="s">
        <v>22</v>
      </c>
      <c r="AC173" s="45" t="s">
        <v>22</v>
      </c>
      <c r="AD173" s="45" t="s">
        <v>22</v>
      </c>
      <c r="AE173" s="45" t="s">
        <v>22</v>
      </c>
      <c r="AF173" s="58"/>
    </row>
    <row r="174" spans="1:32" x14ac:dyDescent="0.2">
      <c r="A174" s="41">
        <v>167</v>
      </c>
      <c r="B174" s="42" t="s">
        <v>202</v>
      </c>
      <c r="C174" s="43">
        <v>585</v>
      </c>
      <c r="D174" s="43">
        <v>592</v>
      </c>
      <c r="E174" s="43">
        <v>599</v>
      </c>
      <c r="F174" s="43">
        <v>603</v>
      </c>
      <c r="G174" s="43">
        <v>0</v>
      </c>
      <c r="H174" s="43">
        <v>0</v>
      </c>
      <c r="I174" s="43">
        <v>0</v>
      </c>
      <c r="J174" s="43">
        <v>0</v>
      </c>
      <c r="K174" s="43">
        <v>0</v>
      </c>
      <c r="L174" s="43">
        <v>0</v>
      </c>
      <c r="M174" s="43">
        <v>0</v>
      </c>
      <c r="N174" s="43">
        <v>0</v>
      </c>
      <c r="O174" s="43">
        <f t="shared" si="43"/>
        <v>585</v>
      </c>
      <c r="P174" s="43">
        <f t="shared" si="44"/>
        <v>592</v>
      </c>
      <c r="Q174" s="43">
        <f t="shared" si="45"/>
        <v>599</v>
      </c>
      <c r="R174" s="43">
        <f t="shared" si="46"/>
        <v>603</v>
      </c>
      <c r="S174" s="121" t="str">
        <f t="shared" si="39"/>
        <v>ok</v>
      </c>
      <c r="T174" s="45">
        <f t="shared" si="40"/>
        <v>1.1965811965811967E-2</v>
      </c>
      <c r="U174" s="45">
        <f t="shared" si="41"/>
        <v>1.1824324324324325E-2</v>
      </c>
      <c r="V174" s="45">
        <f t="shared" si="42"/>
        <v>6.6777963272120202E-3</v>
      </c>
      <c r="W174" s="45">
        <f t="shared" si="47"/>
        <v>1.0155977539116104E-2</v>
      </c>
      <c r="X174" s="45" t="s">
        <v>22</v>
      </c>
      <c r="Y174" s="45" t="s">
        <v>22</v>
      </c>
      <c r="Z174" s="45" t="s">
        <v>22</v>
      </c>
      <c r="AA174" s="45" t="s">
        <v>22</v>
      </c>
      <c r="AB174" s="45" t="s">
        <v>22</v>
      </c>
      <c r="AC174" s="45" t="s">
        <v>22</v>
      </c>
      <c r="AD174" s="45" t="s">
        <v>22</v>
      </c>
      <c r="AE174" s="45" t="s">
        <v>22</v>
      </c>
      <c r="AF174" s="58"/>
    </row>
    <row r="175" spans="1:32" ht="24" x14ac:dyDescent="0.2">
      <c r="A175" s="41">
        <v>168</v>
      </c>
      <c r="B175" s="42" t="s">
        <v>203</v>
      </c>
      <c r="C175" s="43">
        <v>9299</v>
      </c>
      <c r="D175" s="43">
        <v>9455</v>
      </c>
      <c r="E175" s="43">
        <v>9681</v>
      </c>
      <c r="F175" s="43">
        <v>9956</v>
      </c>
      <c r="G175" s="43">
        <v>8347</v>
      </c>
      <c r="H175" s="43">
        <v>8474</v>
      </c>
      <c r="I175" s="43">
        <v>8613</v>
      </c>
      <c r="J175" s="43">
        <v>8779</v>
      </c>
      <c r="K175" s="43">
        <v>302</v>
      </c>
      <c r="L175" s="43">
        <v>390</v>
      </c>
      <c r="M175" s="43">
        <v>372</v>
      </c>
      <c r="N175" s="43">
        <v>339</v>
      </c>
      <c r="O175" s="43">
        <f t="shared" si="43"/>
        <v>9601</v>
      </c>
      <c r="P175" s="43">
        <f t="shared" si="44"/>
        <v>9845</v>
      </c>
      <c r="Q175" s="43">
        <f t="shared" si="45"/>
        <v>10053</v>
      </c>
      <c r="R175" s="43">
        <f t="shared" si="46"/>
        <v>10295</v>
      </c>
      <c r="S175" s="121" t="str">
        <f t="shared" si="39"/>
        <v>ok</v>
      </c>
      <c r="T175" s="45">
        <f t="shared" si="40"/>
        <v>1.6775997419077319E-2</v>
      </c>
      <c r="U175" s="45">
        <f t="shared" si="41"/>
        <v>2.3902696985721842E-2</v>
      </c>
      <c r="V175" s="45">
        <f t="shared" si="42"/>
        <v>2.8406156388802811E-2</v>
      </c>
      <c r="W175" s="45">
        <f t="shared" si="47"/>
        <v>2.3028283597867322E-2</v>
      </c>
      <c r="X175" s="45">
        <f>(H175-G175)/G175</f>
        <v>1.5215047322391278E-2</v>
      </c>
      <c r="Y175" s="45">
        <f>(I175-H175)/H175</f>
        <v>1.6403115411848006E-2</v>
      </c>
      <c r="Z175" s="45">
        <f>(J175-I175)/I175</f>
        <v>1.9273191686984791E-2</v>
      </c>
      <c r="AA175" s="45">
        <f t="shared" si="50"/>
        <v>1.6963784807074691E-2</v>
      </c>
      <c r="AB175" s="55">
        <f>(L175-K175)/K175</f>
        <v>0.29139072847682118</v>
      </c>
      <c r="AC175" s="45">
        <f>(M175-L175)/L175</f>
        <v>-4.6153846153846156E-2</v>
      </c>
      <c r="AD175" s="45">
        <f>(N175-M175)/M175</f>
        <v>-8.8709677419354843E-2</v>
      </c>
      <c r="AE175" s="131">
        <f>AVERAGE(AC175:AD175)</f>
        <v>-6.74317617866005E-2</v>
      </c>
      <c r="AF175" s="58" t="s">
        <v>300</v>
      </c>
    </row>
    <row r="176" spans="1:32" x14ac:dyDescent="0.2">
      <c r="A176" s="41">
        <v>169</v>
      </c>
      <c r="B176" s="42" t="s">
        <v>204</v>
      </c>
      <c r="C176" s="43">
        <v>4605</v>
      </c>
      <c r="D176" s="43">
        <v>4651</v>
      </c>
      <c r="E176" s="43">
        <v>4706</v>
      </c>
      <c r="F176" s="43">
        <v>4766</v>
      </c>
      <c r="G176" s="43">
        <v>0</v>
      </c>
      <c r="H176" s="43">
        <v>0</v>
      </c>
      <c r="I176" s="43">
        <v>0</v>
      </c>
      <c r="J176" s="43">
        <v>0</v>
      </c>
      <c r="K176" s="43">
        <v>0</v>
      </c>
      <c r="L176" s="43">
        <v>0</v>
      </c>
      <c r="M176" s="43">
        <v>0</v>
      </c>
      <c r="N176" s="43">
        <v>0</v>
      </c>
      <c r="O176" s="43">
        <f t="shared" si="43"/>
        <v>4605</v>
      </c>
      <c r="P176" s="43">
        <f t="shared" si="44"/>
        <v>4651</v>
      </c>
      <c r="Q176" s="43">
        <f t="shared" si="45"/>
        <v>4706</v>
      </c>
      <c r="R176" s="43">
        <f t="shared" si="46"/>
        <v>4766</v>
      </c>
      <c r="S176" s="121" t="str">
        <f t="shared" si="39"/>
        <v>ok</v>
      </c>
      <c r="T176" s="45">
        <f t="shared" si="40"/>
        <v>9.9891422366992395E-3</v>
      </c>
      <c r="U176" s="45">
        <f t="shared" si="41"/>
        <v>1.1825413889486132E-2</v>
      </c>
      <c r="V176" s="45">
        <f t="shared" si="42"/>
        <v>1.2749681257968552E-2</v>
      </c>
      <c r="W176" s="45">
        <f t="shared" si="47"/>
        <v>1.1521412461384642E-2</v>
      </c>
      <c r="X176" s="45" t="s">
        <v>22</v>
      </c>
      <c r="Y176" s="45" t="s">
        <v>22</v>
      </c>
      <c r="Z176" s="45" t="s">
        <v>22</v>
      </c>
      <c r="AA176" s="45" t="s">
        <v>22</v>
      </c>
      <c r="AB176" s="45" t="s">
        <v>22</v>
      </c>
      <c r="AC176" s="45" t="s">
        <v>22</v>
      </c>
      <c r="AD176" s="45" t="s">
        <v>22</v>
      </c>
      <c r="AE176" s="45" t="s">
        <v>22</v>
      </c>
      <c r="AF176" s="58"/>
    </row>
    <row r="177" spans="1:32" x14ac:dyDescent="0.2">
      <c r="A177" s="41">
        <v>170</v>
      </c>
      <c r="B177" s="42" t="s">
        <v>205</v>
      </c>
      <c r="C177" s="43">
        <v>9006</v>
      </c>
      <c r="D177" s="43">
        <v>9220</v>
      </c>
      <c r="E177" s="43">
        <v>9576</v>
      </c>
      <c r="F177" s="43">
        <v>9776</v>
      </c>
      <c r="G177" s="43">
        <v>0</v>
      </c>
      <c r="H177" s="43">
        <v>0</v>
      </c>
      <c r="I177" s="43">
        <v>0</v>
      </c>
      <c r="J177" s="43">
        <v>0</v>
      </c>
      <c r="K177" s="43">
        <v>0</v>
      </c>
      <c r="L177" s="43">
        <v>0</v>
      </c>
      <c r="M177" s="43">
        <v>0</v>
      </c>
      <c r="N177" s="43">
        <v>0</v>
      </c>
      <c r="O177" s="43">
        <f t="shared" si="43"/>
        <v>9006</v>
      </c>
      <c r="P177" s="43">
        <f t="shared" si="44"/>
        <v>9220</v>
      </c>
      <c r="Q177" s="43">
        <f t="shared" si="45"/>
        <v>9576</v>
      </c>
      <c r="R177" s="43">
        <f t="shared" si="46"/>
        <v>9776</v>
      </c>
      <c r="S177" s="121" t="str">
        <f t="shared" si="39"/>
        <v>ok</v>
      </c>
      <c r="T177" s="45">
        <f t="shared" si="40"/>
        <v>2.3761936486786588E-2</v>
      </c>
      <c r="U177" s="45">
        <f t="shared" si="41"/>
        <v>3.8611713665943598E-2</v>
      </c>
      <c r="V177" s="45">
        <f t="shared" si="42"/>
        <v>2.0885547201336674E-2</v>
      </c>
      <c r="W177" s="45">
        <f t="shared" si="47"/>
        <v>2.7753065784688957E-2</v>
      </c>
      <c r="X177" s="45" t="s">
        <v>22</v>
      </c>
      <c r="Y177" s="45" t="s">
        <v>22</v>
      </c>
      <c r="Z177" s="45" t="s">
        <v>22</v>
      </c>
      <c r="AA177" s="45" t="s">
        <v>22</v>
      </c>
      <c r="AB177" s="45" t="s">
        <v>22</v>
      </c>
      <c r="AC177" s="45" t="s">
        <v>22</v>
      </c>
      <c r="AD177" s="45" t="s">
        <v>22</v>
      </c>
      <c r="AE177" s="45" t="s">
        <v>22</v>
      </c>
      <c r="AF177" s="58"/>
    </row>
    <row r="178" spans="1:32" ht="24" x14ac:dyDescent="0.2">
      <c r="A178" s="41">
        <v>171</v>
      </c>
      <c r="B178" s="42" t="s">
        <v>60</v>
      </c>
      <c r="C178" s="43">
        <v>13565</v>
      </c>
      <c r="D178" s="43">
        <v>13832</v>
      </c>
      <c r="E178" s="43">
        <v>14079</v>
      </c>
      <c r="F178" s="43">
        <v>14377</v>
      </c>
      <c r="G178" s="43">
        <v>4434</v>
      </c>
      <c r="H178" s="43">
        <v>4492</v>
      </c>
      <c r="I178" s="43">
        <v>4573</v>
      </c>
      <c r="J178" s="43">
        <v>4629</v>
      </c>
      <c r="K178" s="43">
        <v>35</v>
      </c>
      <c r="L178" s="43">
        <v>56</v>
      </c>
      <c r="M178" s="43">
        <v>70</v>
      </c>
      <c r="N178" s="43">
        <v>73</v>
      </c>
      <c r="O178" s="43">
        <f t="shared" si="43"/>
        <v>13600</v>
      </c>
      <c r="P178" s="43">
        <f t="shared" si="44"/>
        <v>13888</v>
      </c>
      <c r="Q178" s="43">
        <f t="shared" si="45"/>
        <v>14149</v>
      </c>
      <c r="R178" s="43">
        <f t="shared" si="46"/>
        <v>14450</v>
      </c>
      <c r="S178" s="121" t="str">
        <f t="shared" si="39"/>
        <v>ok</v>
      </c>
      <c r="T178" s="45">
        <f t="shared" si="40"/>
        <v>1.9683007740508664E-2</v>
      </c>
      <c r="U178" s="45">
        <f t="shared" si="41"/>
        <v>1.7857142857142856E-2</v>
      </c>
      <c r="V178" s="45">
        <f t="shared" si="42"/>
        <v>2.1166276013921442E-2</v>
      </c>
      <c r="W178" s="45">
        <f t="shared" si="47"/>
        <v>1.9568808870524323E-2</v>
      </c>
      <c r="X178" s="45">
        <f t="shared" ref="X178:Z180" si="51">(H178-G178)/G178</f>
        <v>1.3080739738385205E-2</v>
      </c>
      <c r="Y178" s="45">
        <f t="shared" si="51"/>
        <v>1.8032056990204808E-2</v>
      </c>
      <c r="Z178" s="45">
        <f t="shared" si="51"/>
        <v>1.2245790509512355E-2</v>
      </c>
      <c r="AA178" s="45">
        <f t="shared" si="50"/>
        <v>1.4452862412700789E-2</v>
      </c>
      <c r="AB178" s="55">
        <f t="shared" ref="AB178:AD180" si="52">(L178-K178)/K178</f>
        <v>0.6</v>
      </c>
      <c r="AC178" s="45">
        <f t="shared" si="52"/>
        <v>0.25</v>
      </c>
      <c r="AD178" s="45">
        <f t="shared" si="52"/>
        <v>4.2857142857142858E-2</v>
      </c>
      <c r="AE178" s="131">
        <f>AVERAGE(AC178:AD178)</f>
        <v>0.14642857142857144</v>
      </c>
      <c r="AF178" s="58" t="s">
        <v>300</v>
      </c>
    </row>
    <row r="179" spans="1:32" ht="24" x14ac:dyDescent="0.2">
      <c r="A179" s="41">
        <v>172</v>
      </c>
      <c r="B179" s="42" t="s">
        <v>206</v>
      </c>
      <c r="C179" s="43">
        <v>36889</v>
      </c>
      <c r="D179" s="43">
        <v>38079</v>
      </c>
      <c r="E179" s="43">
        <v>38766</v>
      </c>
      <c r="F179" s="43">
        <v>40017</v>
      </c>
      <c r="G179" s="43">
        <v>16792</v>
      </c>
      <c r="H179" s="43">
        <v>17413</v>
      </c>
      <c r="I179" s="43">
        <v>19134</v>
      </c>
      <c r="J179" s="43">
        <v>27086</v>
      </c>
      <c r="K179" s="43">
        <v>9</v>
      </c>
      <c r="L179" s="43">
        <v>30</v>
      </c>
      <c r="M179" s="43">
        <v>47</v>
      </c>
      <c r="N179" s="43">
        <v>68</v>
      </c>
      <c r="O179" s="43">
        <f t="shared" si="43"/>
        <v>36898</v>
      </c>
      <c r="P179" s="43">
        <f t="shared" si="44"/>
        <v>38109</v>
      </c>
      <c r="Q179" s="43">
        <f t="shared" si="45"/>
        <v>38813</v>
      </c>
      <c r="R179" s="43">
        <f t="shared" si="46"/>
        <v>40085</v>
      </c>
      <c r="S179" s="121" t="str">
        <f t="shared" si="39"/>
        <v>ok</v>
      </c>
      <c r="T179" s="45">
        <f t="shared" si="40"/>
        <v>3.2258938979099462E-2</v>
      </c>
      <c r="U179" s="45">
        <f t="shared" si="41"/>
        <v>1.8041440163869851E-2</v>
      </c>
      <c r="V179" s="45">
        <f t="shared" si="42"/>
        <v>3.2270546355053401E-2</v>
      </c>
      <c r="W179" s="45">
        <f t="shared" si="47"/>
        <v>2.7523641832674237E-2</v>
      </c>
      <c r="X179" s="45">
        <f t="shared" si="51"/>
        <v>3.6981896141019537E-2</v>
      </c>
      <c r="Y179" s="45">
        <f t="shared" si="51"/>
        <v>9.8834204330098208E-2</v>
      </c>
      <c r="Z179" s="45">
        <f t="shared" si="51"/>
        <v>0.41559527542594332</v>
      </c>
      <c r="AA179" s="45">
        <f t="shared" si="50"/>
        <v>0.18380379196568705</v>
      </c>
      <c r="AB179" s="55">
        <f t="shared" si="52"/>
        <v>2.3333333333333335</v>
      </c>
      <c r="AC179" s="55">
        <f t="shared" si="52"/>
        <v>0.56666666666666665</v>
      </c>
      <c r="AD179" s="45">
        <f t="shared" si="52"/>
        <v>0.44680851063829785</v>
      </c>
      <c r="AE179" s="131">
        <f>AD179</f>
        <v>0.44680851063829785</v>
      </c>
      <c r="AF179" s="58" t="s">
        <v>301</v>
      </c>
    </row>
    <row r="180" spans="1:32" ht="24" x14ac:dyDescent="0.2">
      <c r="A180" s="41">
        <v>173</v>
      </c>
      <c r="B180" s="42" t="s">
        <v>207</v>
      </c>
      <c r="C180" s="43">
        <v>6856</v>
      </c>
      <c r="D180" s="43">
        <v>7067</v>
      </c>
      <c r="E180" s="43">
        <v>7256</v>
      </c>
      <c r="F180" s="43">
        <v>7442</v>
      </c>
      <c r="G180" s="43">
        <v>6193</v>
      </c>
      <c r="H180" s="43">
        <v>6380</v>
      </c>
      <c r="I180" s="43">
        <v>6549</v>
      </c>
      <c r="J180" s="43">
        <v>6670</v>
      </c>
      <c r="K180" s="43">
        <v>220</v>
      </c>
      <c r="L180" s="43">
        <v>348</v>
      </c>
      <c r="M180" s="43">
        <v>346</v>
      </c>
      <c r="N180" s="43">
        <v>341</v>
      </c>
      <c r="O180" s="43">
        <f t="shared" si="43"/>
        <v>7076</v>
      </c>
      <c r="P180" s="43">
        <f t="shared" si="44"/>
        <v>7415</v>
      </c>
      <c r="Q180" s="43">
        <f t="shared" si="45"/>
        <v>7602</v>
      </c>
      <c r="R180" s="43">
        <f t="shared" si="46"/>
        <v>7783</v>
      </c>
      <c r="S180" s="121" t="str">
        <f t="shared" si="39"/>
        <v>ok</v>
      </c>
      <c r="T180" s="45">
        <f t="shared" si="40"/>
        <v>3.0775962660443409E-2</v>
      </c>
      <c r="U180" s="45">
        <f t="shared" si="41"/>
        <v>2.6744021508419414E-2</v>
      </c>
      <c r="V180" s="45">
        <f t="shared" si="42"/>
        <v>2.5633958103638367E-2</v>
      </c>
      <c r="W180" s="45">
        <f t="shared" si="47"/>
        <v>2.7717980757500399E-2</v>
      </c>
      <c r="X180" s="45">
        <f t="shared" si="51"/>
        <v>3.0195381882770871E-2</v>
      </c>
      <c r="Y180" s="45">
        <f t="shared" si="51"/>
        <v>2.6489028213166146E-2</v>
      </c>
      <c r="Z180" s="45">
        <f t="shared" si="51"/>
        <v>1.8476103221865933E-2</v>
      </c>
      <c r="AA180" s="45">
        <f t="shared" si="50"/>
        <v>2.5053504439267651E-2</v>
      </c>
      <c r="AB180" s="55">
        <f t="shared" si="52"/>
        <v>0.58181818181818179</v>
      </c>
      <c r="AC180" s="45">
        <f t="shared" si="52"/>
        <v>-5.7471264367816091E-3</v>
      </c>
      <c r="AD180" s="45">
        <f t="shared" si="52"/>
        <v>-1.4450867052023121E-2</v>
      </c>
      <c r="AE180" s="131">
        <f>AVERAGE(AC180:AD180)</f>
        <v>-1.0098996744402365E-2</v>
      </c>
      <c r="AF180" s="58" t="s">
        <v>300</v>
      </c>
    </row>
    <row r="181" spans="1:32" ht="24" x14ac:dyDescent="0.2">
      <c r="A181" s="41">
        <v>174</v>
      </c>
      <c r="B181" s="42" t="s">
        <v>208</v>
      </c>
      <c r="C181" s="43">
        <v>16019</v>
      </c>
      <c r="D181" s="43">
        <v>16447</v>
      </c>
      <c r="E181" s="43">
        <v>16991</v>
      </c>
      <c r="F181" s="43">
        <v>17464</v>
      </c>
      <c r="G181" s="43">
        <v>0</v>
      </c>
      <c r="H181" s="43">
        <v>1461</v>
      </c>
      <c r="I181" s="43">
        <v>2498</v>
      </c>
      <c r="J181" s="43">
        <v>3958</v>
      </c>
      <c r="K181" s="43">
        <v>0</v>
      </c>
      <c r="L181" s="43">
        <v>40</v>
      </c>
      <c r="M181" s="43">
        <v>68</v>
      </c>
      <c r="N181" s="43">
        <v>87</v>
      </c>
      <c r="O181" s="43">
        <f t="shared" si="43"/>
        <v>16019</v>
      </c>
      <c r="P181" s="43">
        <f t="shared" si="44"/>
        <v>16487</v>
      </c>
      <c r="Q181" s="43">
        <f t="shared" si="45"/>
        <v>17059</v>
      </c>
      <c r="R181" s="43">
        <f t="shared" si="46"/>
        <v>17551</v>
      </c>
      <c r="S181" s="121" t="str">
        <f t="shared" si="39"/>
        <v>ok</v>
      </c>
      <c r="T181" s="45">
        <f t="shared" si="40"/>
        <v>2.6718272051938323E-2</v>
      </c>
      <c r="U181" s="45">
        <f t="shared" si="41"/>
        <v>3.3075940901076184E-2</v>
      </c>
      <c r="V181" s="45">
        <f t="shared" si="42"/>
        <v>2.7838267317991879E-2</v>
      </c>
      <c r="W181" s="45">
        <f t="shared" si="47"/>
        <v>2.9210826757002126E-2</v>
      </c>
      <c r="X181" s="45" t="s">
        <v>22</v>
      </c>
      <c r="Y181" s="45">
        <f>(I181-H181)/H181</f>
        <v>0.70978781656399725</v>
      </c>
      <c r="Z181" s="45">
        <f>(J181-I181)/I181</f>
        <v>0.58446757405924743</v>
      </c>
      <c r="AA181" s="45">
        <f t="shared" ref="AA181" si="53">AVERAGE(X181:Z181)</f>
        <v>0.64712769531162229</v>
      </c>
      <c r="AB181" s="45" t="s">
        <v>22</v>
      </c>
      <c r="AC181" s="55">
        <f>(M181-L181)/L181</f>
        <v>0.7</v>
      </c>
      <c r="AD181" s="45">
        <f>(N181-M181)/M181</f>
        <v>0.27941176470588236</v>
      </c>
      <c r="AE181" s="131">
        <f>AD181</f>
        <v>0.27941176470588236</v>
      </c>
      <c r="AF181" s="58" t="s">
        <v>301</v>
      </c>
    </row>
    <row r="182" spans="1:32" x14ac:dyDescent="0.2">
      <c r="A182" s="41">
        <v>175</v>
      </c>
      <c r="B182" s="42" t="s">
        <v>209</v>
      </c>
      <c r="C182" s="43">
        <v>1573</v>
      </c>
      <c r="D182" s="43">
        <v>1542</v>
      </c>
      <c r="E182" s="43">
        <v>1579</v>
      </c>
      <c r="F182" s="43">
        <v>1627</v>
      </c>
      <c r="G182" s="43">
        <v>0</v>
      </c>
      <c r="H182" s="43">
        <v>0</v>
      </c>
      <c r="I182" s="43">
        <v>0</v>
      </c>
      <c r="J182" s="43">
        <v>0</v>
      </c>
      <c r="K182" s="43">
        <v>0</v>
      </c>
      <c r="L182" s="43">
        <v>0</v>
      </c>
      <c r="M182" s="43">
        <v>0</v>
      </c>
      <c r="N182" s="43">
        <v>0</v>
      </c>
      <c r="O182" s="43">
        <f t="shared" si="43"/>
        <v>1573</v>
      </c>
      <c r="P182" s="43">
        <f t="shared" si="44"/>
        <v>1542</v>
      </c>
      <c r="Q182" s="43">
        <f t="shared" si="45"/>
        <v>1579</v>
      </c>
      <c r="R182" s="43">
        <f t="shared" si="46"/>
        <v>1627</v>
      </c>
      <c r="S182" s="121" t="str">
        <f t="shared" si="39"/>
        <v>ok</v>
      </c>
      <c r="T182" s="45">
        <f t="shared" si="40"/>
        <v>-1.9707565162110616E-2</v>
      </c>
      <c r="U182" s="45">
        <f t="shared" si="41"/>
        <v>2.3994811932555125E-2</v>
      </c>
      <c r="V182" s="45">
        <f t="shared" si="42"/>
        <v>3.0398986700443317E-2</v>
      </c>
      <c r="W182" s="45">
        <f t="shared" si="47"/>
        <v>1.1562077823629275E-2</v>
      </c>
      <c r="X182" s="45" t="s">
        <v>22</v>
      </c>
      <c r="Y182" s="45" t="s">
        <v>22</v>
      </c>
      <c r="Z182" s="45" t="s">
        <v>22</v>
      </c>
      <c r="AA182" s="45" t="s">
        <v>22</v>
      </c>
      <c r="AB182" s="45" t="s">
        <v>22</v>
      </c>
      <c r="AC182" s="45" t="s">
        <v>22</v>
      </c>
      <c r="AD182" s="45" t="s">
        <v>22</v>
      </c>
      <c r="AE182" s="45" t="s">
        <v>22</v>
      </c>
      <c r="AF182" s="58"/>
    </row>
    <row r="183" spans="1:32" x14ac:dyDescent="0.2">
      <c r="A183" s="41">
        <v>176</v>
      </c>
      <c r="B183" s="42" t="s">
        <v>210</v>
      </c>
      <c r="C183" s="43">
        <v>1413</v>
      </c>
      <c r="D183" s="43">
        <v>1429</v>
      </c>
      <c r="E183" s="43">
        <v>1452</v>
      </c>
      <c r="F183" s="43">
        <v>1461</v>
      </c>
      <c r="G183" s="43">
        <v>0</v>
      </c>
      <c r="H183" s="43">
        <v>0</v>
      </c>
      <c r="I183" s="43">
        <v>0</v>
      </c>
      <c r="J183" s="43">
        <v>0</v>
      </c>
      <c r="K183" s="43">
        <v>0</v>
      </c>
      <c r="L183" s="43">
        <v>0</v>
      </c>
      <c r="M183" s="43">
        <v>0</v>
      </c>
      <c r="N183" s="43">
        <v>0</v>
      </c>
      <c r="O183" s="43">
        <f t="shared" si="43"/>
        <v>1413</v>
      </c>
      <c r="P183" s="43">
        <f t="shared" si="44"/>
        <v>1429</v>
      </c>
      <c r="Q183" s="43">
        <f t="shared" si="45"/>
        <v>1452</v>
      </c>
      <c r="R183" s="43">
        <f t="shared" si="46"/>
        <v>1461</v>
      </c>
      <c r="S183" s="121" t="str">
        <f t="shared" si="39"/>
        <v>ok</v>
      </c>
      <c r="T183" s="45">
        <f t="shared" si="40"/>
        <v>1.132342533616419E-2</v>
      </c>
      <c r="U183" s="45">
        <f t="shared" si="41"/>
        <v>1.609517144856543E-2</v>
      </c>
      <c r="V183" s="45">
        <f t="shared" si="42"/>
        <v>6.1983471074380167E-3</v>
      </c>
      <c r="W183" s="45">
        <f t="shared" si="47"/>
        <v>1.1205647964055878E-2</v>
      </c>
      <c r="X183" s="45" t="s">
        <v>22</v>
      </c>
      <c r="Y183" s="45" t="s">
        <v>22</v>
      </c>
      <c r="Z183" s="45" t="s">
        <v>22</v>
      </c>
      <c r="AA183" s="45" t="s">
        <v>22</v>
      </c>
      <c r="AB183" s="45" t="s">
        <v>22</v>
      </c>
      <c r="AC183" s="45" t="s">
        <v>22</v>
      </c>
      <c r="AD183" s="45" t="s">
        <v>22</v>
      </c>
      <c r="AE183" s="45" t="s">
        <v>22</v>
      </c>
      <c r="AF183" s="58"/>
    </row>
    <row r="184" spans="1:32" ht="24" x14ac:dyDescent="0.2">
      <c r="A184" s="41">
        <v>177</v>
      </c>
      <c r="B184" s="42" t="s">
        <v>61</v>
      </c>
      <c r="C184" s="43">
        <v>11318</v>
      </c>
      <c r="D184" s="43">
        <v>11576</v>
      </c>
      <c r="E184" s="43">
        <v>11877</v>
      </c>
      <c r="F184" s="43">
        <v>12182</v>
      </c>
      <c r="G184" s="43">
        <v>8772</v>
      </c>
      <c r="H184" s="43">
        <v>8879</v>
      </c>
      <c r="I184" s="43">
        <v>8953</v>
      </c>
      <c r="J184" s="43">
        <v>9006</v>
      </c>
      <c r="K184" s="43">
        <v>2</v>
      </c>
      <c r="L184" s="43">
        <v>12</v>
      </c>
      <c r="M184" s="43">
        <v>11</v>
      </c>
      <c r="N184" s="43">
        <v>10</v>
      </c>
      <c r="O184" s="43">
        <f t="shared" si="43"/>
        <v>11320</v>
      </c>
      <c r="P184" s="43">
        <f t="shared" si="44"/>
        <v>11588</v>
      </c>
      <c r="Q184" s="43">
        <f t="shared" si="45"/>
        <v>11888</v>
      </c>
      <c r="R184" s="43">
        <f t="shared" si="46"/>
        <v>12192</v>
      </c>
      <c r="S184" s="121" t="str">
        <f t="shared" si="39"/>
        <v>ok</v>
      </c>
      <c r="T184" s="45">
        <f t="shared" si="40"/>
        <v>2.2795546916416328E-2</v>
      </c>
      <c r="U184" s="45">
        <f t="shared" si="41"/>
        <v>2.6002073255010368E-2</v>
      </c>
      <c r="V184" s="45">
        <f t="shared" si="42"/>
        <v>2.5679885492969606E-2</v>
      </c>
      <c r="W184" s="45">
        <f t="shared" si="47"/>
        <v>2.4825835221465434E-2</v>
      </c>
      <c r="X184" s="45">
        <f>(H184-G184)/G184</f>
        <v>1.2197902416780666E-2</v>
      </c>
      <c r="Y184" s="45">
        <f>(I184-H184)/H184</f>
        <v>8.3342718774636788E-3</v>
      </c>
      <c r="Z184" s="45">
        <f>(J184-I184)/I184</f>
        <v>5.9198034178487655E-3</v>
      </c>
      <c r="AA184" s="45">
        <f t="shared" si="50"/>
        <v>8.8173259040310367E-3</v>
      </c>
      <c r="AB184" s="55">
        <f>(L184-K184)/K184</f>
        <v>5</v>
      </c>
      <c r="AC184" s="45">
        <f>(M184-L184)/L184</f>
        <v>-8.3333333333333329E-2</v>
      </c>
      <c r="AD184" s="45">
        <f>(N184-M184)/M184</f>
        <v>-9.0909090909090912E-2</v>
      </c>
      <c r="AE184" s="131">
        <f>AVERAGE(AC184:AD184)</f>
        <v>-8.7121212121212127E-2</v>
      </c>
      <c r="AF184" s="58" t="s">
        <v>300</v>
      </c>
    </row>
    <row r="185" spans="1:32" x14ac:dyDescent="0.2">
      <c r="A185" s="41">
        <v>178</v>
      </c>
      <c r="B185" s="42" t="s">
        <v>211</v>
      </c>
      <c r="C185" s="43">
        <v>1181</v>
      </c>
      <c r="D185" s="43">
        <v>1206</v>
      </c>
      <c r="E185" s="43">
        <v>1241</v>
      </c>
      <c r="F185" s="43">
        <v>1268</v>
      </c>
      <c r="G185" s="43">
        <v>0</v>
      </c>
      <c r="H185" s="43">
        <v>0</v>
      </c>
      <c r="I185" s="43">
        <v>0</v>
      </c>
      <c r="J185" s="43">
        <v>0</v>
      </c>
      <c r="K185" s="43">
        <v>0</v>
      </c>
      <c r="L185" s="43">
        <v>0</v>
      </c>
      <c r="M185" s="43">
        <v>0</v>
      </c>
      <c r="N185" s="43">
        <v>0</v>
      </c>
      <c r="O185" s="43">
        <f t="shared" si="43"/>
        <v>1181</v>
      </c>
      <c r="P185" s="43">
        <f t="shared" si="44"/>
        <v>1206</v>
      </c>
      <c r="Q185" s="43">
        <f t="shared" si="45"/>
        <v>1241</v>
      </c>
      <c r="R185" s="43">
        <f t="shared" si="46"/>
        <v>1268</v>
      </c>
      <c r="S185" s="121" t="str">
        <f t="shared" si="39"/>
        <v>ok</v>
      </c>
      <c r="T185" s="45">
        <f t="shared" si="40"/>
        <v>2.1168501270110076E-2</v>
      </c>
      <c r="U185" s="45">
        <f t="shared" si="41"/>
        <v>2.9021558872305141E-2</v>
      </c>
      <c r="V185" s="45">
        <f t="shared" si="42"/>
        <v>2.1756647864625302E-2</v>
      </c>
      <c r="W185" s="45">
        <f t="shared" si="47"/>
        <v>2.3982236002346839E-2</v>
      </c>
      <c r="X185" s="45" t="s">
        <v>22</v>
      </c>
      <c r="Y185" s="45" t="s">
        <v>22</v>
      </c>
      <c r="Z185" s="45" t="s">
        <v>22</v>
      </c>
      <c r="AA185" s="45" t="s">
        <v>22</v>
      </c>
      <c r="AB185" s="45" t="s">
        <v>22</v>
      </c>
      <c r="AC185" s="45" t="s">
        <v>22</v>
      </c>
      <c r="AD185" s="45" t="s">
        <v>22</v>
      </c>
      <c r="AE185" s="45" t="s">
        <v>22</v>
      </c>
      <c r="AF185" s="58"/>
    </row>
    <row r="186" spans="1:32" ht="24" x14ac:dyDescent="0.2">
      <c r="A186" s="41">
        <v>179</v>
      </c>
      <c r="B186" s="42" t="s">
        <v>212</v>
      </c>
      <c r="C186" s="43">
        <v>16315</v>
      </c>
      <c r="D186" s="43">
        <v>16347</v>
      </c>
      <c r="E186" s="43">
        <v>16657</v>
      </c>
      <c r="F186" s="43">
        <v>17057</v>
      </c>
      <c r="G186" s="43">
        <v>16967</v>
      </c>
      <c r="H186" s="43">
        <v>17217</v>
      </c>
      <c r="I186" s="43">
        <v>17459</v>
      </c>
      <c r="J186" s="43">
        <v>17793</v>
      </c>
      <c r="K186" s="43">
        <v>1457</v>
      </c>
      <c r="L186" s="43">
        <v>1978</v>
      </c>
      <c r="M186" s="43">
        <v>2000</v>
      </c>
      <c r="N186" s="43">
        <v>1943</v>
      </c>
      <c r="O186" s="43">
        <f t="shared" si="43"/>
        <v>17772</v>
      </c>
      <c r="P186" s="43">
        <f t="shared" si="44"/>
        <v>18325</v>
      </c>
      <c r="Q186" s="43">
        <f t="shared" si="45"/>
        <v>18657</v>
      </c>
      <c r="R186" s="43">
        <f t="shared" si="46"/>
        <v>19000</v>
      </c>
      <c r="S186" s="121" t="str">
        <f t="shared" si="39"/>
        <v>esgoto maior</v>
      </c>
      <c r="T186" s="45">
        <f t="shared" si="40"/>
        <v>1.9613852283174994E-3</v>
      </c>
      <c r="U186" s="45">
        <f t="shared" si="41"/>
        <v>1.8963724230745702E-2</v>
      </c>
      <c r="V186" s="45">
        <f t="shared" si="42"/>
        <v>2.4013928078285406E-2</v>
      </c>
      <c r="W186" s="45">
        <f t="shared" si="47"/>
        <v>1.4979679179116204E-2</v>
      </c>
      <c r="X186" s="45">
        <f>(H186-G186)/G186</f>
        <v>1.4734484587729121E-2</v>
      </c>
      <c r="Y186" s="45">
        <f>(I186-H186)/H186</f>
        <v>1.4055875007260266E-2</v>
      </c>
      <c r="Z186" s="45">
        <f>(J186-I186)/I186</f>
        <v>1.9130534394867976E-2</v>
      </c>
      <c r="AA186" s="45">
        <f t="shared" si="50"/>
        <v>1.5973631329952453E-2</v>
      </c>
      <c r="AB186" s="55">
        <f>(L186-K186)/K186</f>
        <v>0.35758407687028138</v>
      </c>
      <c r="AC186" s="45">
        <f>(M186-L186)/L186</f>
        <v>1.1122345803842264E-2</v>
      </c>
      <c r="AD186" s="45">
        <f>(N186-M186)/M186</f>
        <v>-2.8500000000000001E-2</v>
      </c>
      <c r="AE186" s="131">
        <f>AVERAGE(AC186:AD186)</f>
        <v>-8.6888270980788676E-3</v>
      </c>
      <c r="AF186" s="58" t="s">
        <v>300</v>
      </c>
    </row>
    <row r="187" spans="1:32" x14ac:dyDescent="0.2">
      <c r="A187" s="41">
        <v>180</v>
      </c>
      <c r="B187" s="42" t="s">
        <v>213</v>
      </c>
      <c r="C187" s="43">
        <v>4807</v>
      </c>
      <c r="D187" s="43">
        <v>4954</v>
      </c>
      <c r="E187" s="43">
        <v>5068</v>
      </c>
      <c r="F187" s="43">
        <v>5208</v>
      </c>
      <c r="G187" s="43">
        <v>0</v>
      </c>
      <c r="H187" s="43">
        <v>0</v>
      </c>
      <c r="I187" s="43">
        <v>0</v>
      </c>
      <c r="J187" s="43">
        <v>0</v>
      </c>
      <c r="K187" s="43">
        <v>0</v>
      </c>
      <c r="L187" s="43">
        <v>0</v>
      </c>
      <c r="M187" s="43">
        <v>0</v>
      </c>
      <c r="N187" s="43">
        <v>0</v>
      </c>
      <c r="O187" s="43">
        <f t="shared" si="43"/>
        <v>4807</v>
      </c>
      <c r="P187" s="43">
        <f t="shared" si="44"/>
        <v>4954</v>
      </c>
      <c r="Q187" s="43">
        <f t="shared" si="45"/>
        <v>5068</v>
      </c>
      <c r="R187" s="43">
        <f t="shared" si="46"/>
        <v>5208</v>
      </c>
      <c r="S187" s="121" t="str">
        <f t="shared" si="39"/>
        <v>ok</v>
      </c>
      <c r="T187" s="45">
        <f t="shared" si="40"/>
        <v>3.0580403578115249E-2</v>
      </c>
      <c r="U187" s="45">
        <f t="shared" si="41"/>
        <v>2.3011707710940653E-2</v>
      </c>
      <c r="V187" s="45">
        <f t="shared" si="42"/>
        <v>2.7624309392265192E-2</v>
      </c>
      <c r="W187" s="45">
        <f t="shared" si="47"/>
        <v>2.7072140227107033E-2</v>
      </c>
      <c r="X187" s="45" t="s">
        <v>22</v>
      </c>
      <c r="Y187" s="45" t="s">
        <v>22</v>
      </c>
      <c r="Z187" s="45" t="s">
        <v>22</v>
      </c>
      <c r="AA187" s="45" t="s">
        <v>22</v>
      </c>
      <c r="AB187" s="45" t="s">
        <v>22</v>
      </c>
      <c r="AC187" s="45" t="s">
        <v>22</v>
      </c>
      <c r="AD187" s="45" t="s">
        <v>22</v>
      </c>
      <c r="AE187" s="45" t="s">
        <v>22</v>
      </c>
      <c r="AF187" s="58"/>
    </row>
    <row r="188" spans="1:32" x14ac:dyDescent="0.2">
      <c r="A188" s="41">
        <v>181</v>
      </c>
      <c r="B188" s="42" t="s">
        <v>214</v>
      </c>
      <c r="C188" s="43">
        <v>1897</v>
      </c>
      <c r="D188" s="43">
        <v>1954</v>
      </c>
      <c r="E188" s="43">
        <v>1960</v>
      </c>
      <c r="F188" s="43">
        <v>1973</v>
      </c>
      <c r="G188" s="43">
        <v>0</v>
      </c>
      <c r="H188" s="43">
        <v>0</v>
      </c>
      <c r="I188" s="43">
        <v>0</v>
      </c>
      <c r="J188" s="43">
        <v>0</v>
      </c>
      <c r="K188" s="43">
        <v>0</v>
      </c>
      <c r="L188" s="43">
        <v>0</v>
      </c>
      <c r="M188" s="43">
        <v>0</v>
      </c>
      <c r="N188" s="43">
        <v>0</v>
      </c>
      <c r="O188" s="43">
        <f t="shared" si="43"/>
        <v>1897</v>
      </c>
      <c r="P188" s="43">
        <f t="shared" si="44"/>
        <v>1954</v>
      </c>
      <c r="Q188" s="43">
        <f t="shared" si="45"/>
        <v>1960</v>
      </c>
      <c r="R188" s="43">
        <f t="shared" si="46"/>
        <v>1973</v>
      </c>
      <c r="S188" s="121" t="str">
        <f t="shared" si="39"/>
        <v>ok</v>
      </c>
      <c r="T188" s="45">
        <f t="shared" si="40"/>
        <v>3.0047443331576173E-2</v>
      </c>
      <c r="U188" s="45">
        <f t="shared" si="41"/>
        <v>3.0706243602865915E-3</v>
      </c>
      <c r="V188" s="45">
        <f t="shared" si="42"/>
        <v>6.6326530612244895E-3</v>
      </c>
      <c r="W188" s="45">
        <f t="shared" si="47"/>
        <v>1.3250240251029083E-2</v>
      </c>
      <c r="X188" s="45" t="s">
        <v>22</v>
      </c>
      <c r="Y188" s="45" t="s">
        <v>22</v>
      </c>
      <c r="Z188" s="45" t="s">
        <v>22</v>
      </c>
      <c r="AA188" s="45" t="s">
        <v>22</v>
      </c>
      <c r="AB188" s="45" t="s">
        <v>22</v>
      </c>
      <c r="AC188" s="45" t="s">
        <v>22</v>
      </c>
      <c r="AD188" s="45" t="s">
        <v>22</v>
      </c>
      <c r="AE188" s="45" t="s">
        <v>22</v>
      </c>
      <c r="AF188" s="58"/>
    </row>
    <row r="189" spans="1:32" ht="24" x14ac:dyDescent="0.2">
      <c r="A189" s="41">
        <v>182</v>
      </c>
      <c r="B189" s="42" t="s">
        <v>62</v>
      </c>
      <c r="C189" s="43">
        <v>71896</v>
      </c>
      <c r="D189" s="43">
        <v>73502</v>
      </c>
      <c r="E189" s="43">
        <v>76090</v>
      </c>
      <c r="F189" s="43">
        <v>78349</v>
      </c>
      <c r="G189" s="43">
        <v>43053</v>
      </c>
      <c r="H189" s="43">
        <v>45532</v>
      </c>
      <c r="I189" s="43">
        <v>51482</v>
      </c>
      <c r="J189" s="43">
        <v>55866</v>
      </c>
      <c r="K189" s="43">
        <v>1629</v>
      </c>
      <c r="L189" s="43">
        <v>2269</v>
      </c>
      <c r="M189" s="43">
        <v>2755</v>
      </c>
      <c r="N189" s="43">
        <v>2773</v>
      </c>
      <c r="O189" s="43">
        <f t="shared" si="43"/>
        <v>73525</v>
      </c>
      <c r="P189" s="43">
        <f t="shared" si="44"/>
        <v>75771</v>
      </c>
      <c r="Q189" s="43">
        <f t="shared" si="45"/>
        <v>78845</v>
      </c>
      <c r="R189" s="43">
        <f t="shared" si="46"/>
        <v>81122</v>
      </c>
      <c r="S189" s="121" t="str">
        <f t="shared" si="39"/>
        <v>ok</v>
      </c>
      <c r="T189" s="45">
        <f t="shared" si="40"/>
        <v>2.233782129742962E-2</v>
      </c>
      <c r="U189" s="45">
        <f t="shared" si="41"/>
        <v>3.5209926260509915E-2</v>
      </c>
      <c r="V189" s="45">
        <f t="shared" si="42"/>
        <v>2.9688526744644499E-2</v>
      </c>
      <c r="W189" s="45">
        <f t="shared" si="47"/>
        <v>2.9078758100861347E-2</v>
      </c>
      <c r="X189" s="45">
        <f t="shared" ref="X189:Z191" si="54">(H189-G189)/G189</f>
        <v>5.7580191856548904E-2</v>
      </c>
      <c r="Y189" s="45">
        <f t="shared" si="54"/>
        <v>0.13067732583677413</v>
      </c>
      <c r="Z189" s="45">
        <f t="shared" si="54"/>
        <v>8.5155976846276363E-2</v>
      </c>
      <c r="AA189" s="45">
        <f t="shared" si="50"/>
        <v>9.1137831513199805E-2</v>
      </c>
      <c r="AB189" s="55">
        <f t="shared" ref="AB189:AD190" si="55">(L189-K189)/K189</f>
        <v>0.39287906691221608</v>
      </c>
      <c r="AC189" s="45">
        <f t="shared" si="55"/>
        <v>0.21419127368884971</v>
      </c>
      <c r="AD189" s="45">
        <f t="shared" si="55"/>
        <v>6.5335753176043558E-3</v>
      </c>
      <c r="AE189" s="131">
        <f>AVERAGE(AC189:AD189)</f>
        <v>0.11036242450322703</v>
      </c>
      <c r="AF189" s="58" t="s">
        <v>300</v>
      </c>
    </row>
    <row r="190" spans="1:32" ht="24" x14ac:dyDescent="0.2">
      <c r="A190" s="41">
        <v>183</v>
      </c>
      <c r="B190" s="42" t="s">
        <v>215</v>
      </c>
      <c r="C190" s="43">
        <v>7619</v>
      </c>
      <c r="D190" s="43">
        <v>7728</v>
      </c>
      <c r="E190" s="43">
        <v>7843</v>
      </c>
      <c r="F190" s="43">
        <v>7943</v>
      </c>
      <c r="G190" s="43">
        <v>6996</v>
      </c>
      <c r="H190" s="43">
        <v>7025</v>
      </c>
      <c r="I190" s="43">
        <v>7048</v>
      </c>
      <c r="J190" s="43">
        <v>7057</v>
      </c>
      <c r="K190" s="43">
        <v>110</v>
      </c>
      <c r="L190" s="43">
        <v>140</v>
      </c>
      <c r="M190" s="43">
        <v>142</v>
      </c>
      <c r="N190" s="43">
        <v>137</v>
      </c>
      <c r="O190" s="43">
        <f t="shared" si="43"/>
        <v>7729</v>
      </c>
      <c r="P190" s="43">
        <f t="shared" si="44"/>
        <v>7868</v>
      </c>
      <c r="Q190" s="43">
        <f t="shared" si="45"/>
        <v>7985</v>
      </c>
      <c r="R190" s="43">
        <f t="shared" si="46"/>
        <v>8080</v>
      </c>
      <c r="S190" s="121" t="str">
        <f t="shared" si="39"/>
        <v>ok</v>
      </c>
      <c r="T190" s="45">
        <f t="shared" si="40"/>
        <v>1.4306339414621342E-2</v>
      </c>
      <c r="U190" s="45">
        <f t="shared" si="41"/>
        <v>1.488095238095238E-2</v>
      </c>
      <c r="V190" s="45">
        <f t="shared" si="42"/>
        <v>1.2750223128904756E-2</v>
      </c>
      <c r="W190" s="45">
        <f t="shared" si="47"/>
        <v>1.3979171641492824E-2</v>
      </c>
      <c r="X190" s="45">
        <f t="shared" si="54"/>
        <v>4.1452258433390511E-3</v>
      </c>
      <c r="Y190" s="45">
        <f t="shared" si="54"/>
        <v>3.2740213523131671E-3</v>
      </c>
      <c r="Z190" s="45">
        <f t="shared" si="54"/>
        <v>1.2769580022701475E-3</v>
      </c>
      <c r="AA190" s="45">
        <f t="shared" si="50"/>
        <v>2.8987350659741219E-3</v>
      </c>
      <c r="AB190" s="55">
        <f t="shared" si="55"/>
        <v>0.27272727272727271</v>
      </c>
      <c r="AC190" s="45">
        <f t="shared" si="55"/>
        <v>1.4285714285714285E-2</v>
      </c>
      <c r="AD190" s="45">
        <f t="shared" si="55"/>
        <v>-3.5211267605633804E-2</v>
      </c>
      <c r="AE190" s="131">
        <f>AVERAGE(AC190:AD190)</f>
        <v>-1.046277665995976E-2</v>
      </c>
      <c r="AF190" s="58" t="s">
        <v>300</v>
      </c>
    </row>
    <row r="191" spans="1:32" ht="24" x14ac:dyDescent="0.2">
      <c r="A191" s="41">
        <v>184</v>
      </c>
      <c r="B191" s="42" t="s">
        <v>216</v>
      </c>
      <c r="C191" s="43">
        <v>3588</v>
      </c>
      <c r="D191" s="43">
        <v>3713</v>
      </c>
      <c r="E191" s="43">
        <v>3812</v>
      </c>
      <c r="F191" s="43">
        <v>3907</v>
      </c>
      <c r="G191" s="43">
        <v>1992</v>
      </c>
      <c r="H191" s="43">
        <v>2051</v>
      </c>
      <c r="I191" s="43">
        <v>2084</v>
      </c>
      <c r="J191" s="43">
        <v>2107</v>
      </c>
      <c r="K191" s="43">
        <v>0</v>
      </c>
      <c r="L191" s="43">
        <v>6</v>
      </c>
      <c r="M191" s="43">
        <v>6</v>
      </c>
      <c r="N191" s="43">
        <v>5</v>
      </c>
      <c r="O191" s="43">
        <f t="shared" si="43"/>
        <v>3588</v>
      </c>
      <c r="P191" s="43">
        <f t="shared" si="44"/>
        <v>3719</v>
      </c>
      <c r="Q191" s="43">
        <f t="shared" si="45"/>
        <v>3818</v>
      </c>
      <c r="R191" s="43">
        <f t="shared" si="46"/>
        <v>3912</v>
      </c>
      <c r="S191" s="121" t="str">
        <f t="shared" si="39"/>
        <v>ok</v>
      </c>
      <c r="T191" s="45">
        <f t="shared" si="40"/>
        <v>3.483835005574136E-2</v>
      </c>
      <c r="U191" s="45">
        <f t="shared" si="41"/>
        <v>2.6663075680043093E-2</v>
      </c>
      <c r="V191" s="45">
        <f t="shared" si="42"/>
        <v>2.4921301154249738E-2</v>
      </c>
      <c r="W191" s="45">
        <f t="shared" si="47"/>
        <v>2.8807575630011396E-2</v>
      </c>
      <c r="X191" s="45">
        <f t="shared" si="54"/>
        <v>2.961847389558233E-2</v>
      </c>
      <c r="Y191" s="45">
        <f t="shared" si="54"/>
        <v>1.6089712335446125E-2</v>
      </c>
      <c r="Z191" s="45">
        <f t="shared" si="54"/>
        <v>1.1036468330134356E-2</v>
      </c>
      <c r="AA191" s="45">
        <f t="shared" si="50"/>
        <v>1.8914884853720938E-2</v>
      </c>
      <c r="AB191" s="55" t="s">
        <v>22</v>
      </c>
      <c r="AC191" s="45">
        <f>(M191-L191)/L191</f>
        <v>0</v>
      </c>
      <c r="AD191" s="45">
        <f>(N191-M191)/M191</f>
        <v>-0.16666666666666666</v>
      </c>
      <c r="AE191" s="131">
        <f>AVERAGE(AC191:AD191)</f>
        <v>-8.3333333333333329E-2</v>
      </c>
      <c r="AF191" s="58" t="s">
        <v>300</v>
      </c>
    </row>
    <row r="192" spans="1:32" x14ac:dyDescent="0.2">
      <c r="A192" s="41">
        <v>185</v>
      </c>
      <c r="B192" s="42" t="s">
        <v>217</v>
      </c>
      <c r="C192" s="43">
        <v>2302</v>
      </c>
      <c r="D192" s="43">
        <v>2342</v>
      </c>
      <c r="E192" s="43">
        <v>2379</v>
      </c>
      <c r="F192" s="43">
        <v>2419</v>
      </c>
      <c r="G192" s="43">
        <v>0</v>
      </c>
      <c r="H192" s="43">
        <v>0</v>
      </c>
      <c r="I192" s="43">
        <v>0</v>
      </c>
      <c r="J192" s="43">
        <v>0</v>
      </c>
      <c r="K192" s="43">
        <v>0</v>
      </c>
      <c r="L192" s="43">
        <v>0</v>
      </c>
      <c r="M192" s="43">
        <v>0</v>
      </c>
      <c r="N192" s="43">
        <v>0</v>
      </c>
      <c r="O192" s="43">
        <f t="shared" si="43"/>
        <v>2302</v>
      </c>
      <c r="P192" s="43">
        <f t="shared" si="44"/>
        <v>2342</v>
      </c>
      <c r="Q192" s="43">
        <f t="shared" si="45"/>
        <v>2379</v>
      </c>
      <c r="R192" s="43">
        <f t="shared" si="46"/>
        <v>2419</v>
      </c>
      <c r="S192" s="121" t="str">
        <f t="shared" si="39"/>
        <v>ok</v>
      </c>
      <c r="T192" s="45">
        <f t="shared" si="40"/>
        <v>1.7376194613379671E-2</v>
      </c>
      <c r="U192" s="45">
        <f t="shared" si="41"/>
        <v>1.5798462852263023E-2</v>
      </c>
      <c r="V192" s="45">
        <f t="shared" si="42"/>
        <v>1.6813787305590584E-2</v>
      </c>
      <c r="W192" s="45">
        <f t="shared" si="47"/>
        <v>1.6662814923744426E-2</v>
      </c>
      <c r="X192" s="45" t="s">
        <v>22</v>
      </c>
      <c r="Y192" s="45" t="s">
        <v>22</v>
      </c>
      <c r="Z192" s="45" t="s">
        <v>22</v>
      </c>
      <c r="AA192" s="45" t="s">
        <v>22</v>
      </c>
      <c r="AB192" s="45" t="s">
        <v>22</v>
      </c>
      <c r="AC192" s="45" t="s">
        <v>22</v>
      </c>
      <c r="AD192" s="45" t="s">
        <v>22</v>
      </c>
      <c r="AE192" s="45" t="s">
        <v>22</v>
      </c>
      <c r="AF192" s="58"/>
    </row>
    <row r="193" spans="1:32" x14ac:dyDescent="0.2">
      <c r="A193" s="41">
        <v>186</v>
      </c>
      <c r="B193" s="42" t="s">
        <v>218</v>
      </c>
      <c r="C193" s="43">
        <v>767</v>
      </c>
      <c r="D193" s="43">
        <v>774</v>
      </c>
      <c r="E193" s="43">
        <v>784</v>
      </c>
      <c r="F193" s="43">
        <v>793</v>
      </c>
      <c r="G193" s="43">
        <v>0</v>
      </c>
      <c r="H193" s="43">
        <v>0</v>
      </c>
      <c r="I193" s="43">
        <v>0</v>
      </c>
      <c r="J193" s="43">
        <v>0</v>
      </c>
      <c r="K193" s="43">
        <v>0</v>
      </c>
      <c r="L193" s="43">
        <v>0</v>
      </c>
      <c r="M193" s="43">
        <v>0</v>
      </c>
      <c r="N193" s="43">
        <v>0</v>
      </c>
      <c r="O193" s="43">
        <f t="shared" si="43"/>
        <v>767</v>
      </c>
      <c r="P193" s="43">
        <f t="shared" si="44"/>
        <v>774</v>
      </c>
      <c r="Q193" s="43">
        <f t="shared" si="45"/>
        <v>784</v>
      </c>
      <c r="R193" s="43">
        <f t="shared" si="46"/>
        <v>793</v>
      </c>
      <c r="S193" s="121" t="str">
        <f t="shared" si="39"/>
        <v>ok</v>
      </c>
      <c r="T193" s="45">
        <f t="shared" si="40"/>
        <v>9.126466753585397E-3</v>
      </c>
      <c r="U193" s="45">
        <f t="shared" si="41"/>
        <v>1.2919896640826873E-2</v>
      </c>
      <c r="V193" s="45">
        <f t="shared" si="42"/>
        <v>1.1479591836734694E-2</v>
      </c>
      <c r="W193" s="45">
        <f t="shared" si="47"/>
        <v>1.1175318410382322E-2</v>
      </c>
      <c r="X193" s="45" t="s">
        <v>22</v>
      </c>
      <c r="Y193" s="45" t="s">
        <v>22</v>
      </c>
      <c r="Z193" s="45" t="s">
        <v>22</v>
      </c>
      <c r="AA193" s="45" t="s">
        <v>22</v>
      </c>
      <c r="AB193" s="45" t="s">
        <v>22</v>
      </c>
      <c r="AC193" s="45" t="s">
        <v>22</v>
      </c>
      <c r="AD193" s="45" t="s">
        <v>22</v>
      </c>
      <c r="AE193" s="45" t="s">
        <v>22</v>
      </c>
      <c r="AF193" s="58"/>
    </row>
    <row r="194" spans="1:32" x14ac:dyDescent="0.2">
      <c r="A194" s="41">
        <v>187</v>
      </c>
      <c r="B194" s="42" t="s">
        <v>219</v>
      </c>
      <c r="C194" s="43">
        <v>1841</v>
      </c>
      <c r="D194" s="43">
        <v>1852</v>
      </c>
      <c r="E194" s="43">
        <v>1872</v>
      </c>
      <c r="F194" s="43">
        <v>1884</v>
      </c>
      <c r="G194" s="43">
        <v>0</v>
      </c>
      <c r="H194" s="43">
        <v>0</v>
      </c>
      <c r="I194" s="43">
        <v>0</v>
      </c>
      <c r="J194" s="43">
        <v>0</v>
      </c>
      <c r="K194" s="43">
        <v>0</v>
      </c>
      <c r="L194" s="43">
        <v>0</v>
      </c>
      <c r="M194" s="43">
        <v>0</v>
      </c>
      <c r="N194" s="43">
        <v>0</v>
      </c>
      <c r="O194" s="43">
        <f t="shared" si="43"/>
        <v>1841</v>
      </c>
      <c r="P194" s="43">
        <f t="shared" si="44"/>
        <v>1852</v>
      </c>
      <c r="Q194" s="43">
        <f t="shared" si="45"/>
        <v>1872</v>
      </c>
      <c r="R194" s="43">
        <f t="shared" si="46"/>
        <v>1884</v>
      </c>
      <c r="S194" s="121" t="str">
        <f t="shared" si="39"/>
        <v>ok</v>
      </c>
      <c r="T194" s="45">
        <f t="shared" si="40"/>
        <v>5.975013579576317E-3</v>
      </c>
      <c r="U194" s="45">
        <f t="shared" si="41"/>
        <v>1.079913606911447E-2</v>
      </c>
      <c r="V194" s="45">
        <f t="shared" si="42"/>
        <v>6.41025641025641E-3</v>
      </c>
      <c r="W194" s="45">
        <f t="shared" si="47"/>
        <v>7.7281353529823999E-3</v>
      </c>
      <c r="X194" s="45" t="s">
        <v>22</v>
      </c>
      <c r="Y194" s="45" t="s">
        <v>22</v>
      </c>
      <c r="Z194" s="45" t="s">
        <v>22</v>
      </c>
      <c r="AA194" s="45" t="s">
        <v>22</v>
      </c>
      <c r="AB194" s="45" t="s">
        <v>22</v>
      </c>
      <c r="AC194" s="45" t="s">
        <v>22</v>
      </c>
      <c r="AD194" s="45" t="s">
        <v>22</v>
      </c>
      <c r="AE194" s="45" t="s">
        <v>22</v>
      </c>
      <c r="AF194" s="58"/>
    </row>
    <row r="195" spans="1:32" ht="24" x14ac:dyDescent="0.2">
      <c r="A195" s="41">
        <v>188</v>
      </c>
      <c r="B195" s="42" t="s">
        <v>220</v>
      </c>
      <c r="C195" s="43">
        <v>15021</v>
      </c>
      <c r="D195" s="43">
        <v>15264</v>
      </c>
      <c r="E195" s="43">
        <v>15238</v>
      </c>
      <c r="F195" s="43">
        <v>15591</v>
      </c>
      <c r="G195" s="43">
        <v>14669</v>
      </c>
      <c r="H195" s="43">
        <v>14899</v>
      </c>
      <c r="I195" s="43">
        <v>14924</v>
      </c>
      <c r="J195" s="43">
        <v>15198</v>
      </c>
      <c r="K195" s="43">
        <v>329</v>
      </c>
      <c r="L195" s="43">
        <v>521</v>
      </c>
      <c r="M195" s="43">
        <v>542</v>
      </c>
      <c r="N195" s="43">
        <v>527</v>
      </c>
      <c r="O195" s="43">
        <f t="shared" si="43"/>
        <v>15350</v>
      </c>
      <c r="P195" s="43">
        <f t="shared" si="44"/>
        <v>15785</v>
      </c>
      <c r="Q195" s="43">
        <f t="shared" si="45"/>
        <v>15780</v>
      </c>
      <c r="R195" s="43">
        <f t="shared" si="46"/>
        <v>16118</v>
      </c>
      <c r="S195" s="121" t="str">
        <f t="shared" si="39"/>
        <v>ok</v>
      </c>
      <c r="T195" s="45">
        <f t="shared" si="40"/>
        <v>1.6177351707609346E-2</v>
      </c>
      <c r="U195" s="45">
        <f t="shared" si="41"/>
        <v>-1.7033542976939203E-3</v>
      </c>
      <c r="V195" s="45">
        <f t="shared" si="42"/>
        <v>2.3165769786061163E-2</v>
      </c>
      <c r="W195" s="45">
        <f t="shared" si="47"/>
        <v>1.2546589065325528E-2</v>
      </c>
      <c r="X195" s="45">
        <f>(H195-G195)/G195</f>
        <v>1.5679323743949827E-2</v>
      </c>
      <c r="Y195" s="45">
        <f>(I195-H195)/H195</f>
        <v>1.6779649640915498E-3</v>
      </c>
      <c r="Z195" s="45">
        <f>(J195-I195)/I195</f>
        <v>1.835968909139641E-2</v>
      </c>
      <c r="AA195" s="45">
        <f t="shared" si="50"/>
        <v>1.1905659266479263E-2</v>
      </c>
      <c r="AB195" s="55">
        <f>(L195-K195)/K195</f>
        <v>0.5835866261398176</v>
      </c>
      <c r="AC195" s="45">
        <f>(M195-L195)/L195</f>
        <v>4.0307101727447218E-2</v>
      </c>
      <c r="AD195" s="45">
        <f>(N195-M195)/M195</f>
        <v>-2.7675276752767528E-2</v>
      </c>
      <c r="AE195" s="131">
        <f>AVERAGE(AC195:AD195)</f>
        <v>6.3159124873398455E-3</v>
      </c>
      <c r="AF195" s="58" t="s">
        <v>300</v>
      </c>
    </row>
    <row r="196" spans="1:32" x14ac:dyDescent="0.2">
      <c r="A196" s="41">
        <v>189</v>
      </c>
      <c r="B196" s="42" t="s">
        <v>221</v>
      </c>
      <c r="C196" s="43">
        <v>1246</v>
      </c>
      <c r="D196" s="43">
        <v>1287</v>
      </c>
      <c r="E196" s="43">
        <v>1300</v>
      </c>
      <c r="F196" s="43">
        <v>1327</v>
      </c>
      <c r="G196" s="43">
        <v>0</v>
      </c>
      <c r="H196" s="43">
        <v>0</v>
      </c>
      <c r="I196" s="43">
        <v>0</v>
      </c>
      <c r="J196" s="43">
        <v>0</v>
      </c>
      <c r="K196" s="43">
        <v>0</v>
      </c>
      <c r="L196" s="43">
        <v>0</v>
      </c>
      <c r="M196" s="43">
        <v>0</v>
      </c>
      <c r="N196" s="43">
        <v>0</v>
      </c>
      <c r="O196" s="43">
        <f t="shared" si="43"/>
        <v>1246</v>
      </c>
      <c r="P196" s="43">
        <f t="shared" si="44"/>
        <v>1287</v>
      </c>
      <c r="Q196" s="43">
        <f t="shared" si="45"/>
        <v>1300</v>
      </c>
      <c r="R196" s="43">
        <f t="shared" si="46"/>
        <v>1327</v>
      </c>
      <c r="S196" s="121" t="str">
        <f t="shared" si="39"/>
        <v>ok</v>
      </c>
      <c r="T196" s="45">
        <f t="shared" si="40"/>
        <v>3.2905296950240769E-2</v>
      </c>
      <c r="U196" s="45">
        <f t="shared" si="41"/>
        <v>1.0101010101010102E-2</v>
      </c>
      <c r="V196" s="45">
        <f t="shared" si="42"/>
        <v>2.0769230769230769E-2</v>
      </c>
      <c r="W196" s="45">
        <f t="shared" si="47"/>
        <v>2.1258512606827217E-2</v>
      </c>
      <c r="X196" s="45" t="s">
        <v>22</v>
      </c>
      <c r="Y196" s="45" t="s">
        <v>22</v>
      </c>
      <c r="Z196" s="45" t="s">
        <v>22</v>
      </c>
      <c r="AA196" s="45" t="s">
        <v>22</v>
      </c>
      <c r="AB196" s="45" t="s">
        <v>22</v>
      </c>
      <c r="AC196" s="45" t="s">
        <v>22</v>
      </c>
      <c r="AD196" s="45" t="s">
        <v>22</v>
      </c>
      <c r="AE196" s="45" t="s">
        <v>22</v>
      </c>
      <c r="AF196" s="58"/>
    </row>
    <row r="197" spans="1:32" x14ac:dyDescent="0.2">
      <c r="A197" s="41">
        <v>190</v>
      </c>
      <c r="B197" s="42" t="s">
        <v>222</v>
      </c>
      <c r="C197" s="43">
        <v>3208</v>
      </c>
      <c r="D197" s="43">
        <v>3225</v>
      </c>
      <c r="E197" s="43">
        <v>3252</v>
      </c>
      <c r="F197" s="43">
        <v>3250</v>
      </c>
      <c r="G197" s="43">
        <v>0</v>
      </c>
      <c r="H197" s="43">
        <v>0</v>
      </c>
      <c r="I197" s="43">
        <v>0</v>
      </c>
      <c r="J197" s="43">
        <v>0</v>
      </c>
      <c r="K197" s="43">
        <v>0</v>
      </c>
      <c r="L197" s="43">
        <v>0</v>
      </c>
      <c r="M197" s="43">
        <v>0</v>
      </c>
      <c r="N197" s="43">
        <v>0</v>
      </c>
      <c r="O197" s="43">
        <f t="shared" si="43"/>
        <v>3208</v>
      </c>
      <c r="P197" s="43">
        <f t="shared" si="44"/>
        <v>3225</v>
      </c>
      <c r="Q197" s="43">
        <f t="shared" si="45"/>
        <v>3252</v>
      </c>
      <c r="R197" s="43">
        <f t="shared" si="46"/>
        <v>3250</v>
      </c>
      <c r="S197" s="121" t="str">
        <f t="shared" si="39"/>
        <v>ok</v>
      </c>
      <c r="T197" s="45">
        <f t="shared" si="40"/>
        <v>5.2992518703241899E-3</v>
      </c>
      <c r="U197" s="45">
        <f t="shared" si="41"/>
        <v>8.3720930232558145E-3</v>
      </c>
      <c r="V197" s="45">
        <f t="shared" si="42"/>
        <v>-6.1500615006150063E-4</v>
      </c>
      <c r="W197" s="45">
        <f t="shared" si="47"/>
        <v>4.3521129145061678E-3</v>
      </c>
      <c r="X197" s="45" t="s">
        <v>22</v>
      </c>
      <c r="Y197" s="45" t="s">
        <v>22</v>
      </c>
      <c r="Z197" s="45" t="s">
        <v>22</v>
      </c>
      <c r="AA197" s="45" t="s">
        <v>22</v>
      </c>
      <c r="AB197" s="45" t="s">
        <v>22</v>
      </c>
      <c r="AC197" s="45" t="s">
        <v>22</v>
      </c>
      <c r="AD197" s="45" t="s">
        <v>22</v>
      </c>
      <c r="AE197" s="45" t="s">
        <v>22</v>
      </c>
      <c r="AF197" s="58"/>
    </row>
    <row r="198" spans="1:32" x14ac:dyDescent="0.2">
      <c r="A198" s="41">
        <v>191</v>
      </c>
      <c r="B198" s="42" t="s">
        <v>223</v>
      </c>
      <c r="C198" s="43">
        <v>1052</v>
      </c>
      <c r="D198" s="43">
        <v>1084</v>
      </c>
      <c r="E198" s="43">
        <v>1092</v>
      </c>
      <c r="F198" s="43">
        <v>1110</v>
      </c>
      <c r="G198" s="43">
        <v>0</v>
      </c>
      <c r="H198" s="43">
        <v>0</v>
      </c>
      <c r="I198" s="43">
        <v>0</v>
      </c>
      <c r="J198" s="43">
        <v>0</v>
      </c>
      <c r="K198" s="43">
        <v>0</v>
      </c>
      <c r="L198" s="43">
        <v>0</v>
      </c>
      <c r="M198" s="43">
        <v>0</v>
      </c>
      <c r="N198" s="43">
        <v>0</v>
      </c>
      <c r="O198" s="43">
        <f t="shared" si="43"/>
        <v>1052</v>
      </c>
      <c r="P198" s="43">
        <f t="shared" si="44"/>
        <v>1084</v>
      </c>
      <c r="Q198" s="43">
        <f t="shared" si="45"/>
        <v>1092</v>
      </c>
      <c r="R198" s="43">
        <f t="shared" si="46"/>
        <v>1110</v>
      </c>
      <c r="S198" s="121" t="str">
        <f t="shared" si="39"/>
        <v>ok</v>
      </c>
      <c r="T198" s="45">
        <f t="shared" si="40"/>
        <v>3.0418250950570342E-2</v>
      </c>
      <c r="U198" s="45">
        <f t="shared" si="41"/>
        <v>7.3800738007380072E-3</v>
      </c>
      <c r="V198" s="45">
        <f t="shared" si="42"/>
        <v>1.6483516483516484E-2</v>
      </c>
      <c r="W198" s="45">
        <f t="shared" si="47"/>
        <v>1.8093947078274945E-2</v>
      </c>
      <c r="X198" s="45" t="s">
        <v>22</v>
      </c>
      <c r="Y198" s="45" t="s">
        <v>22</v>
      </c>
      <c r="Z198" s="45" t="s">
        <v>22</v>
      </c>
      <c r="AA198" s="45" t="s">
        <v>22</v>
      </c>
      <c r="AB198" s="45" t="s">
        <v>22</v>
      </c>
      <c r="AC198" s="45" t="s">
        <v>22</v>
      </c>
      <c r="AD198" s="45" t="s">
        <v>22</v>
      </c>
      <c r="AE198" s="45" t="s">
        <v>22</v>
      </c>
      <c r="AF198" s="58"/>
    </row>
    <row r="199" spans="1:32" x14ac:dyDescent="0.2">
      <c r="A199" s="41">
        <v>192</v>
      </c>
      <c r="B199" s="42" t="s">
        <v>224</v>
      </c>
      <c r="C199" s="43">
        <v>1546</v>
      </c>
      <c r="D199" s="43">
        <v>1553</v>
      </c>
      <c r="E199" s="43">
        <v>1565</v>
      </c>
      <c r="F199" s="43">
        <v>1595</v>
      </c>
      <c r="G199" s="43">
        <v>0</v>
      </c>
      <c r="H199" s="43">
        <v>0</v>
      </c>
      <c r="I199" s="43">
        <v>0</v>
      </c>
      <c r="J199" s="43">
        <v>0</v>
      </c>
      <c r="K199" s="43">
        <v>0</v>
      </c>
      <c r="L199" s="43">
        <v>0</v>
      </c>
      <c r="M199" s="43">
        <v>0</v>
      </c>
      <c r="N199" s="43">
        <v>0</v>
      </c>
      <c r="O199" s="43">
        <f t="shared" si="43"/>
        <v>1546</v>
      </c>
      <c r="P199" s="43">
        <f t="shared" si="44"/>
        <v>1553</v>
      </c>
      <c r="Q199" s="43">
        <f t="shared" si="45"/>
        <v>1565</v>
      </c>
      <c r="R199" s="43">
        <f t="shared" si="46"/>
        <v>1595</v>
      </c>
      <c r="S199" s="121" t="str">
        <f t="shared" si="39"/>
        <v>ok</v>
      </c>
      <c r="T199" s="45">
        <f t="shared" si="40"/>
        <v>4.5278137128072441E-3</v>
      </c>
      <c r="U199" s="45">
        <f t="shared" si="41"/>
        <v>7.7269800386349004E-3</v>
      </c>
      <c r="V199" s="45">
        <f t="shared" si="42"/>
        <v>1.9169329073482427E-2</v>
      </c>
      <c r="W199" s="45">
        <f t="shared" si="47"/>
        <v>1.047470760830819E-2</v>
      </c>
      <c r="X199" s="45" t="s">
        <v>22</v>
      </c>
      <c r="Y199" s="45" t="s">
        <v>22</v>
      </c>
      <c r="Z199" s="45" t="s">
        <v>22</v>
      </c>
      <c r="AA199" s="45" t="s">
        <v>22</v>
      </c>
      <c r="AB199" s="45" t="s">
        <v>22</v>
      </c>
      <c r="AC199" s="45" t="s">
        <v>22</v>
      </c>
      <c r="AD199" s="45" t="s">
        <v>22</v>
      </c>
      <c r="AE199" s="45" t="s">
        <v>22</v>
      </c>
      <c r="AF199" s="58"/>
    </row>
    <row r="200" spans="1:32" x14ac:dyDescent="0.2">
      <c r="A200" s="41">
        <v>193</v>
      </c>
      <c r="B200" s="42" t="s">
        <v>225</v>
      </c>
      <c r="C200" s="43">
        <v>2334</v>
      </c>
      <c r="D200" s="43">
        <v>2338</v>
      </c>
      <c r="E200" s="43">
        <v>2400</v>
      </c>
      <c r="F200" s="43">
        <v>2364</v>
      </c>
      <c r="G200" s="43">
        <v>0</v>
      </c>
      <c r="H200" s="43">
        <v>0</v>
      </c>
      <c r="I200" s="43">
        <v>0</v>
      </c>
      <c r="J200" s="43">
        <v>0</v>
      </c>
      <c r="K200" s="43">
        <v>0</v>
      </c>
      <c r="L200" s="43">
        <v>0</v>
      </c>
      <c r="M200" s="43">
        <v>0</v>
      </c>
      <c r="N200" s="43">
        <v>0</v>
      </c>
      <c r="O200" s="43">
        <f t="shared" si="43"/>
        <v>2334</v>
      </c>
      <c r="P200" s="43">
        <f t="shared" si="44"/>
        <v>2338</v>
      </c>
      <c r="Q200" s="43">
        <f t="shared" si="45"/>
        <v>2400</v>
      </c>
      <c r="R200" s="43">
        <f t="shared" si="46"/>
        <v>2364</v>
      </c>
      <c r="S200" s="121" t="str">
        <f t="shared" ref="S200:S232" si="56">IF(J200="-","   ",IF((F200-J200)&gt;=0,"ok","esgoto maior"))</f>
        <v>ok</v>
      </c>
      <c r="T200" s="45">
        <f t="shared" ref="T200:T232" si="57">(D200-C200)/C200</f>
        <v>1.7137960582690661E-3</v>
      </c>
      <c r="U200" s="45">
        <f t="shared" ref="U200:U232" si="58">(E200-D200)/D200</f>
        <v>2.6518391787852865E-2</v>
      </c>
      <c r="V200" s="45">
        <f t="shared" ref="V200:V232" si="59">(F200-E200)/E200</f>
        <v>-1.4999999999999999E-2</v>
      </c>
      <c r="W200" s="45">
        <f t="shared" si="47"/>
        <v>4.4107292820406438E-3</v>
      </c>
      <c r="X200" s="45" t="s">
        <v>22</v>
      </c>
      <c r="Y200" s="45" t="s">
        <v>22</v>
      </c>
      <c r="Z200" s="45" t="s">
        <v>22</v>
      </c>
      <c r="AA200" s="45" t="s">
        <v>22</v>
      </c>
      <c r="AB200" s="45" t="s">
        <v>22</v>
      </c>
      <c r="AC200" s="45" t="s">
        <v>22</v>
      </c>
      <c r="AD200" s="45" t="s">
        <v>22</v>
      </c>
      <c r="AE200" s="45" t="s">
        <v>22</v>
      </c>
      <c r="AF200" s="58"/>
    </row>
    <row r="201" spans="1:32" x14ac:dyDescent="0.2">
      <c r="A201" s="41">
        <v>194</v>
      </c>
      <c r="B201" s="42" t="s">
        <v>226</v>
      </c>
      <c r="C201" s="43">
        <v>1520</v>
      </c>
      <c r="D201" s="43">
        <v>1563</v>
      </c>
      <c r="E201" s="43">
        <v>1589</v>
      </c>
      <c r="F201" s="43">
        <v>1614</v>
      </c>
      <c r="G201" s="43">
        <v>0</v>
      </c>
      <c r="H201" s="43">
        <v>0</v>
      </c>
      <c r="I201" s="43">
        <v>0</v>
      </c>
      <c r="J201" s="43">
        <v>0</v>
      </c>
      <c r="K201" s="43">
        <v>0</v>
      </c>
      <c r="L201" s="43">
        <v>0</v>
      </c>
      <c r="M201" s="43">
        <v>0</v>
      </c>
      <c r="N201" s="43">
        <v>0</v>
      </c>
      <c r="O201" s="43">
        <f t="shared" ref="O201:O232" si="60">C201+K201</f>
        <v>1520</v>
      </c>
      <c r="P201" s="43">
        <f t="shared" ref="P201:P232" si="61">D201+L201</f>
        <v>1563</v>
      </c>
      <c r="Q201" s="43">
        <f t="shared" ref="Q201:Q232" si="62">E201+M201</f>
        <v>1589</v>
      </c>
      <c r="R201" s="43">
        <f t="shared" ref="R201:R232" si="63">F201+N201</f>
        <v>1614</v>
      </c>
      <c r="S201" s="121" t="str">
        <f t="shared" si="56"/>
        <v>ok</v>
      </c>
      <c r="T201" s="45">
        <f t="shared" si="57"/>
        <v>2.8289473684210528E-2</v>
      </c>
      <c r="U201" s="45">
        <f t="shared" si="58"/>
        <v>1.6634676903390915E-2</v>
      </c>
      <c r="V201" s="45">
        <f t="shared" si="59"/>
        <v>1.5733165512901194E-2</v>
      </c>
      <c r="W201" s="45">
        <f t="shared" ref="W201:W232" si="64">AVERAGE(T201:V201)</f>
        <v>2.0219105366834213E-2</v>
      </c>
      <c r="X201" s="45" t="s">
        <v>22</v>
      </c>
      <c r="Y201" s="45" t="s">
        <v>22</v>
      </c>
      <c r="Z201" s="45" t="s">
        <v>22</v>
      </c>
      <c r="AA201" s="45" t="s">
        <v>22</v>
      </c>
      <c r="AB201" s="45" t="s">
        <v>22</v>
      </c>
      <c r="AC201" s="45" t="s">
        <v>22</v>
      </c>
      <c r="AD201" s="45" t="s">
        <v>22</v>
      </c>
      <c r="AE201" s="45" t="s">
        <v>22</v>
      </c>
      <c r="AF201" s="58"/>
    </row>
    <row r="202" spans="1:32" x14ac:dyDescent="0.2">
      <c r="A202" s="41">
        <v>195</v>
      </c>
      <c r="B202" s="42" t="s">
        <v>227</v>
      </c>
      <c r="C202" s="43">
        <v>2342</v>
      </c>
      <c r="D202" s="43">
        <v>2387</v>
      </c>
      <c r="E202" s="43">
        <v>2457</v>
      </c>
      <c r="F202" s="43">
        <v>2586</v>
      </c>
      <c r="G202" s="43">
        <v>0</v>
      </c>
      <c r="H202" s="43">
        <v>0</v>
      </c>
      <c r="I202" s="43">
        <v>0</v>
      </c>
      <c r="J202" s="43">
        <v>0</v>
      </c>
      <c r="K202" s="43">
        <v>0</v>
      </c>
      <c r="L202" s="43">
        <v>0</v>
      </c>
      <c r="M202" s="43">
        <v>0</v>
      </c>
      <c r="N202" s="43">
        <v>0</v>
      </c>
      <c r="O202" s="43">
        <f t="shared" si="60"/>
        <v>2342</v>
      </c>
      <c r="P202" s="43">
        <f t="shared" si="61"/>
        <v>2387</v>
      </c>
      <c r="Q202" s="43">
        <f t="shared" si="62"/>
        <v>2457</v>
      </c>
      <c r="R202" s="43">
        <f t="shared" si="63"/>
        <v>2586</v>
      </c>
      <c r="S202" s="121" t="str">
        <f t="shared" si="56"/>
        <v>ok</v>
      </c>
      <c r="T202" s="45">
        <f t="shared" si="57"/>
        <v>1.9214346712211786E-2</v>
      </c>
      <c r="U202" s="45">
        <f t="shared" si="58"/>
        <v>2.932551319648094E-2</v>
      </c>
      <c r="V202" s="45">
        <f t="shared" si="59"/>
        <v>5.2503052503052504E-2</v>
      </c>
      <c r="W202" s="45">
        <f t="shared" si="64"/>
        <v>3.3680970803915078E-2</v>
      </c>
      <c r="X202" s="45" t="s">
        <v>22</v>
      </c>
      <c r="Y202" s="45" t="s">
        <v>22</v>
      </c>
      <c r="Z202" s="45" t="s">
        <v>22</v>
      </c>
      <c r="AA202" s="45" t="s">
        <v>22</v>
      </c>
      <c r="AB202" s="45" t="s">
        <v>22</v>
      </c>
      <c r="AC202" s="45" t="s">
        <v>22</v>
      </c>
      <c r="AD202" s="45" t="s">
        <v>22</v>
      </c>
      <c r="AE202" s="45" t="s">
        <v>22</v>
      </c>
      <c r="AF202" s="58"/>
    </row>
    <row r="203" spans="1:32" ht="24" x14ac:dyDescent="0.2">
      <c r="A203" s="41">
        <v>196</v>
      </c>
      <c r="B203" s="42" t="s">
        <v>228</v>
      </c>
      <c r="C203" s="43">
        <v>20460</v>
      </c>
      <c r="D203" s="43">
        <v>21384</v>
      </c>
      <c r="E203" s="43">
        <v>21876</v>
      </c>
      <c r="F203" s="43">
        <v>22463</v>
      </c>
      <c r="G203" s="43">
        <v>12456</v>
      </c>
      <c r="H203" s="43">
        <v>12723</v>
      </c>
      <c r="I203" s="43">
        <v>12987</v>
      </c>
      <c r="J203" s="43">
        <v>13289</v>
      </c>
      <c r="K203" s="43">
        <v>139</v>
      </c>
      <c r="L203" s="43">
        <v>214</v>
      </c>
      <c r="M203" s="43">
        <v>206</v>
      </c>
      <c r="N203" s="43">
        <v>215</v>
      </c>
      <c r="O203" s="43">
        <f t="shared" si="60"/>
        <v>20599</v>
      </c>
      <c r="P203" s="43">
        <f t="shared" si="61"/>
        <v>21598</v>
      </c>
      <c r="Q203" s="43">
        <f t="shared" si="62"/>
        <v>22082</v>
      </c>
      <c r="R203" s="43">
        <f t="shared" si="63"/>
        <v>22678</v>
      </c>
      <c r="S203" s="121" t="str">
        <f t="shared" si="56"/>
        <v>ok</v>
      </c>
      <c r="T203" s="45">
        <f t="shared" si="57"/>
        <v>4.5161290322580643E-2</v>
      </c>
      <c r="U203" s="45">
        <f t="shared" si="58"/>
        <v>2.3007856341189674E-2</v>
      </c>
      <c r="V203" s="45">
        <f t="shared" si="59"/>
        <v>2.683305906015725E-2</v>
      </c>
      <c r="W203" s="45">
        <f t="shared" si="64"/>
        <v>3.1667401907975852E-2</v>
      </c>
      <c r="X203" s="45">
        <f>(H203-G203)/G203</f>
        <v>2.1435452793834298E-2</v>
      </c>
      <c r="Y203" s="45">
        <f>(I203-H203)/H203</f>
        <v>2.0749823154916292E-2</v>
      </c>
      <c r="Z203" s="45">
        <f>(J203-I203)/I203</f>
        <v>2.3254023254023252E-2</v>
      </c>
      <c r="AA203" s="45">
        <f t="shared" si="50"/>
        <v>2.1813099734257945E-2</v>
      </c>
      <c r="AB203" s="55">
        <f>(L203-K203)/K203</f>
        <v>0.53956834532374098</v>
      </c>
      <c r="AC203" s="45">
        <f>(M203-L203)/L203</f>
        <v>-3.7383177570093455E-2</v>
      </c>
      <c r="AD203" s="45">
        <f>(N203-M203)/M203</f>
        <v>4.3689320388349516E-2</v>
      </c>
      <c r="AE203" s="131">
        <f>AVERAGE(AC203:AD203)</f>
        <v>3.1530714091280304E-3</v>
      </c>
      <c r="AF203" s="58" t="s">
        <v>300</v>
      </c>
    </row>
    <row r="204" spans="1:32" x14ac:dyDescent="0.2">
      <c r="A204" s="41">
        <v>197</v>
      </c>
      <c r="B204" s="42" t="s">
        <v>229</v>
      </c>
      <c r="C204" s="43">
        <v>2456</v>
      </c>
      <c r="D204" s="43">
        <v>2485</v>
      </c>
      <c r="E204" s="43">
        <v>2518</v>
      </c>
      <c r="F204" s="43">
        <v>2569</v>
      </c>
      <c r="G204" s="43">
        <v>0</v>
      </c>
      <c r="H204" s="43">
        <v>0</v>
      </c>
      <c r="I204" s="43">
        <v>2</v>
      </c>
      <c r="J204" s="43">
        <v>0</v>
      </c>
      <c r="K204" s="43">
        <v>0</v>
      </c>
      <c r="L204" s="43">
        <v>0</v>
      </c>
      <c r="M204" s="43">
        <v>0</v>
      </c>
      <c r="N204" s="43">
        <v>0</v>
      </c>
      <c r="O204" s="43">
        <f t="shared" si="60"/>
        <v>2456</v>
      </c>
      <c r="P204" s="43">
        <f t="shared" si="61"/>
        <v>2485</v>
      </c>
      <c r="Q204" s="43">
        <f t="shared" si="62"/>
        <v>2518</v>
      </c>
      <c r="R204" s="43">
        <f t="shared" si="63"/>
        <v>2569</v>
      </c>
      <c r="S204" s="121" t="str">
        <f t="shared" si="56"/>
        <v>ok</v>
      </c>
      <c r="T204" s="45">
        <f t="shared" si="57"/>
        <v>1.1807817589576547E-2</v>
      </c>
      <c r="U204" s="45">
        <f t="shared" si="58"/>
        <v>1.3279678068410463E-2</v>
      </c>
      <c r="V204" s="45">
        <f t="shared" si="59"/>
        <v>2.0254169976171566E-2</v>
      </c>
      <c r="W204" s="45">
        <f t="shared" si="64"/>
        <v>1.5113888544719525E-2</v>
      </c>
      <c r="X204" s="45" t="s">
        <v>22</v>
      </c>
      <c r="Y204" s="45" t="s">
        <v>22</v>
      </c>
      <c r="Z204" s="45" t="s">
        <v>22</v>
      </c>
      <c r="AA204" s="45" t="s">
        <v>22</v>
      </c>
      <c r="AB204" s="45" t="s">
        <v>22</v>
      </c>
      <c r="AC204" s="45" t="s">
        <v>22</v>
      </c>
      <c r="AD204" s="45" t="s">
        <v>22</v>
      </c>
      <c r="AE204" s="45" t="s">
        <v>22</v>
      </c>
      <c r="AF204" s="58"/>
    </row>
    <row r="205" spans="1:32" x14ac:dyDescent="0.2">
      <c r="A205" s="41">
        <v>198</v>
      </c>
      <c r="B205" s="42" t="s">
        <v>230</v>
      </c>
      <c r="C205" s="43">
        <v>2307</v>
      </c>
      <c r="D205" s="43">
        <v>2361</v>
      </c>
      <c r="E205" s="43">
        <v>2399</v>
      </c>
      <c r="F205" s="43">
        <v>2470</v>
      </c>
      <c r="G205" s="43">
        <v>0</v>
      </c>
      <c r="H205" s="43">
        <v>0</v>
      </c>
      <c r="I205" s="43">
        <v>0</v>
      </c>
      <c r="J205" s="43">
        <v>0</v>
      </c>
      <c r="K205" s="43">
        <v>0</v>
      </c>
      <c r="L205" s="43">
        <v>0</v>
      </c>
      <c r="M205" s="43">
        <v>0</v>
      </c>
      <c r="N205" s="43">
        <v>0</v>
      </c>
      <c r="O205" s="43">
        <f t="shared" si="60"/>
        <v>2307</v>
      </c>
      <c r="P205" s="43">
        <f t="shared" si="61"/>
        <v>2361</v>
      </c>
      <c r="Q205" s="43">
        <f t="shared" si="62"/>
        <v>2399</v>
      </c>
      <c r="R205" s="43">
        <f t="shared" si="63"/>
        <v>2470</v>
      </c>
      <c r="S205" s="121" t="str">
        <f t="shared" si="56"/>
        <v>ok</v>
      </c>
      <c r="T205" s="45">
        <f t="shared" si="57"/>
        <v>2.3407022106631991E-2</v>
      </c>
      <c r="U205" s="45">
        <f t="shared" si="58"/>
        <v>1.6094875052943668E-2</v>
      </c>
      <c r="V205" s="45">
        <f t="shared" si="59"/>
        <v>2.9595664860358483E-2</v>
      </c>
      <c r="W205" s="45">
        <f t="shared" si="64"/>
        <v>2.303252067331138E-2</v>
      </c>
      <c r="X205" s="45" t="s">
        <v>22</v>
      </c>
      <c r="Y205" s="45" t="s">
        <v>22</v>
      </c>
      <c r="Z205" s="45" t="s">
        <v>22</v>
      </c>
      <c r="AA205" s="45" t="s">
        <v>22</v>
      </c>
      <c r="AB205" s="45" t="s">
        <v>22</v>
      </c>
      <c r="AC205" s="45" t="s">
        <v>22</v>
      </c>
      <c r="AD205" s="45" t="s">
        <v>22</v>
      </c>
      <c r="AE205" s="45" t="s">
        <v>22</v>
      </c>
      <c r="AF205" s="58"/>
    </row>
    <row r="206" spans="1:32" x14ac:dyDescent="0.2">
      <c r="A206" s="41">
        <v>199</v>
      </c>
      <c r="B206" s="42" t="s">
        <v>231</v>
      </c>
      <c r="C206" s="43">
        <v>2903</v>
      </c>
      <c r="D206" s="43">
        <v>3032</v>
      </c>
      <c r="E206" s="43">
        <v>3147</v>
      </c>
      <c r="F206" s="43">
        <v>3261</v>
      </c>
      <c r="G206" s="43">
        <v>0</v>
      </c>
      <c r="H206" s="43">
        <v>0</v>
      </c>
      <c r="I206" s="43">
        <v>0</v>
      </c>
      <c r="J206" s="43">
        <v>0</v>
      </c>
      <c r="K206" s="43">
        <v>0</v>
      </c>
      <c r="L206" s="43">
        <v>0</v>
      </c>
      <c r="M206" s="43">
        <v>0</v>
      </c>
      <c r="N206" s="43">
        <v>0</v>
      </c>
      <c r="O206" s="43">
        <f t="shared" si="60"/>
        <v>2903</v>
      </c>
      <c r="P206" s="43">
        <f t="shared" si="61"/>
        <v>3032</v>
      </c>
      <c r="Q206" s="43">
        <f t="shared" si="62"/>
        <v>3147</v>
      </c>
      <c r="R206" s="43">
        <f t="shared" si="63"/>
        <v>3261</v>
      </c>
      <c r="S206" s="121" t="str">
        <f t="shared" si="56"/>
        <v>ok</v>
      </c>
      <c r="T206" s="45">
        <f t="shared" si="57"/>
        <v>4.4436789528074408E-2</v>
      </c>
      <c r="U206" s="45">
        <f t="shared" si="58"/>
        <v>3.7928759894459103E-2</v>
      </c>
      <c r="V206" s="45">
        <f t="shared" si="59"/>
        <v>3.6224976167778838E-2</v>
      </c>
      <c r="W206" s="45">
        <f t="shared" si="64"/>
        <v>3.9530175196770788E-2</v>
      </c>
      <c r="X206" s="45" t="s">
        <v>22</v>
      </c>
      <c r="Y206" s="45" t="s">
        <v>22</v>
      </c>
      <c r="Z206" s="45" t="s">
        <v>22</v>
      </c>
      <c r="AA206" s="45" t="s">
        <v>22</v>
      </c>
      <c r="AB206" s="45" t="s">
        <v>22</v>
      </c>
      <c r="AC206" s="45" t="s">
        <v>22</v>
      </c>
      <c r="AD206" s="45" t="s">
        <v>22</v>
      </c>
      <c r="AE206" s="45" t="s">
        <v>22</v>
      </c>
      <c r="AF206" s="58"/>
    </row>
    <row r="207" spans="1:32" ht="24" x14ac:dyDescent="0.2">
      <c r="A207" s="41">
        <v>200</v>
      </c>
      <c r="B207" s="42" t="s">
        <v>232</v>
      </c>
      <c r="C207" s="43">
        <v>735</v>
      </c>
      <c r="D207" s="43">
        <v>743</v>
      </c>
      <c r="E207" s="43">
        <v>745</v>
      </c>
      <c r="F207" s="43">
        <v>760</v>
      </c>
      <c r="G207" s="43">
        <v>690</v>
      </c>
      <c r="H207" s="43">
        <v>705</v>
      </c>
      <c r="I207" s="43">
        <v>712</v>
      </c>
      <c r="J207" s="43">
        <v>723</v>
      </c>
      <c r="K207" s="43">
        <v>8</v>
      </c>
      <c r="L207" s="43">
        <v>17</v>
      </c>
      <c r="M207" s="43">
        <v>19</v>
      </c>
      <c r="N207" s="43">
        <v>18</v>
      </c>
      <c r="O207" s="43">
        <f t="shared" si="60"/>
        <v>743</v>
      </c>
      <c r="P207" s="43">
        <f t="shared" si="61"/>
        <v>760</v>
      </c>
      <c r="Q207" s="43">
        <f t="shared" si="62"/>
        <v>764</v>
      </c>
      <c r="R207" s="43">
        <f t="shared" si="63"/>
        <v>778</v>
      </c>
      <c r="S207" s="121" t="str">
        <f t="shared" si="56"/>
        <v>ok</v>
      </c>
      <c r="T207" s="45">
        <f t="shared" si="57"/>
        <v>1.0884353741496598E-2</v>
      </c>
      <c r="U207" s="45">
        <f t="shared" si="58"/>
        <v>2.6917900403768506E-3</v>
      </c>
      <c r="V207" s="45">
        <f t="shared" si="59"/>
        <v>2.0134228187919462E-2</v>
      </c>
      <c r="W207" s="45">
        <f t="shared" si="64"/>
        <v>1.1236790656597636E-2</v>
      </c>
      <c r="X207" s="45">
        <f t="shared" ref="X207:Z208" si="65">(H207-G207)/G207</f>
        <v>2.1739130434782608E-2</v>
      </c>
      <c r="Y207" s="45">
        <f t="shared" si="65"/>
        <v>9.9290780141843976E-3</v>
      </c>
      <c r="Z207" s="45">
        <f t="shared" si="65"/>
        <v>1.5449438202247191E-2</v>
      </c>
      <c r="AA207" s="45">
        <f t="shared" si="50"/>
        <v>1.5705882217071396E-2</v>
      </c>
      <c r="AB207" s="55">
        <f t="shared" ref="AB207:AD208" si="66">(L207-K207)/K207</f>
        <v>1.125</v>
      </c>
      <c r="AC207" s="45">
        <f t="shared" si="66"/>
        <v>0.11764705882352941</v>
      </c>
      <c r="AD207" s="45">
        <f t="shared" si="66"/>
        <v>-5.2631578947368418E-2</v>
      </c>
      <c r="AE207" s="131">
        <f>AVERAGE(AC207:AD207)</f>
        <v>3.2507739938080496E-2</v>
      </c>
      <c r="AF207" s="58" t="s">
        <v>300</v>
      </c>
    </row>
    <row r="208" spans="1:32" ht="24" x14ac:dyDescent="0.2">
      <c r="A208" s="41">
        <v>201</v>
      </c>
      <c r="B208" s="42" t="s">
        <v>233</v>
      </c>
      <c r="C208" s="43">
        <v>14119</v>
      </c>
      <c r="D208" s="43">
        <v>14436</v>
      </c>
      <c r="E208" s="43">
        <v>14848</v>
      </c>
      <c r="F208" s="43">
        <v>15366</v>
      </c>
      <c r="G208" s="43">
        <v>10246</v>
      </c>
      <c r="H208" s="43">
        <v>10939</v>
      </c>
      <c r="I208" s="43">
        <v>11907</v>
      </c>
      <c r="J208" s="43">
        <v>12178</v>
      </c>
      <c r="K208" s="43">
        <v>143</v>
      </c>
      <c r="L208" s="43">
        <v>230</v>
      </c>
      <c r="M208" s="43">
        <v>253</v>
      </c>
      <c r="N208" s="43">
        <v>245</v>
      </c>
      <c r="O208" s="43">
        <f t="shared" si="60"/>
        <v>14262</v>
      </c>
      <c r="P208" s="43">
        <f t="shared" si="61"/>
        <v>14666</v>
      </c>
      <c r="Q208" s="43">
        <f t="shared" si="62"/>
        <v>15101</v>
      </c>
      <c r="R208" s="43">
        <f t="shared" si="63"/>
        <v>15611</v>
      </c>
      <c r="S208" s="121" t="str">
        <f t="shared" si="56"/>
        <v>ok</v>
      </c>
      <c r="T208" s="45">
        <f t="shared" si="57"/>
        <v>2.2452015015227707E-2</v>
      </c>
      <c r="U208" s="45">
        <f t="shared" si="58"/>
        <v>2.8539761706844E-2</v>
      </c>
      <c r="V208" s="45">
        <f t="shared" si="59"/>
        <v>3.4886853448275863E-2</v>
      </c>
      <c r="W208" s="45">
        <f t="shared" si="64"/>
        <v>2.8626210056782526E-2</v>
      </c>
      <c r="X208" s="45">
        <f t="shared" si="65"/>
        <v>6.7636150692953353E-2</v>
      </c>
      <c r="Y208" s="45">
        <f t="shared" si="65"/>
        <v>8.8490721272511202E-2</v>
      </c>
      <c r="Z208" s="45">
        <f t="shared" si="65"/>
        <v>2.2759721172419586E-2</v>
      </c>
      <c r="AA208" s="45">
        <f t="shared" si="50"/>
        <v>5.962886437929471E-2</v>
      </c>
      <c r="AB208" s="55">
        <f t="shared" si="66"/>
        <v>0.60839160839160844</v>
      </c>
      <c r="AC208" s="45">
        <f t="shared" si="66"/>
        <v>0.1</v>
      </c>
      <c r="AD208" s="45">
        <f t="shared" si="66"/>
        <v>-3.1620553359683792E-2</v>
      </c>
      <c r="AE208" s="131">
        <f>AVERAGE(AC208:AD208)</f>
        <v>3.4189723320158107E-2</v>
      </c>
      <c r="AF208" s="58" t="s">
        <v>300</v>
      </c>
    </row>
    <row r="209" spans="1:32" x14ac:dyDescent="0.2">
      <c r="A209" s="41">
        <v>202</v>
      </c>
      <c r="B209" s="42" t="s">
        <v>234</v>
      </c>
      <c r="C209" s="43">
        <v>1189</v>
      </c>
      <c r="D209" s="43">
        <v>1242</v>
      </c>
      <c r="E209" s="43">
        <v>1245</v>
      </c>
      <c r="F209" s="43">
        <v>1306</v>
      </c>
      <c r="G209" s="43">
        <v>0</v>
      </c>
      <c r="H209" s="43">
        <v>0</v>
      </c>
      <c r="I209" s="43">
        <v>0</v>
      </c>
      <c r="J209" s="43">
        <v>0</v>
      </c>
      <c r="K209" s="43">
        <v>0</v>
      </c>
      <c r="L209" s="43">
        <v>0</v>
      </c>
      <c r="M209" s="43">
        <v>0</v>
      </c>
      <c r="N209" s="43">
        <v>0</v>
      </c>
      <c r="O209" s="43">
        <f t="shared" si="60"/>
        <v>1189</v>
      </c>
      <c r="P209" s="43">
        <f t="shared" si="61"/>
        <v>1242</v>
      </c>
      <c r="Q209" s="43">
        <f t="shared" si="62"/>
        <v>1245</v>
      </c>
      <c r="R209" s="43">
        <f t="shared" si="63"/>
        <v>1306</v>
      </c>
      <c r="S209" s="121" t="str">
        <f t="shared" si="56"/>
        <v>ok</v>
      </c>
      <c r="T209" s="45">
        <f t="shared" si="57"/>
        <v>4.4575273338940284E-2</v>
      </c>
      <c r="U209" s="45">
        <f t="shared" si="58"/>
        <v>2.4154589371980675E-3</v>
      </c>
      <c r="V209" s="45">
        <f t="shared" si="59"/>
        <v>4.8995983935742969E-2</v>
      </c>
      <c r="W209" s="45">
        <f t="shared" si="64"/>
        <v>3.1995572070627108E-2</v>
      </c>
      <c r="X209" s="45" t="s">
        <v>22</v>
      </c>
      <c r="Y209" s="45" t="s">
        <v>22</v>
      </c>
      <c r="Z209" s="45" t="s">
        <v>22</v>
      </c>
      <c r="AA209" s="45" t="s">
        <v>22</v>
      </c>
      <c r="AB209" s="45" t="s">
        <v>22</v>
      </c>
      <c r="AC209" s="45" t="s">
        <v>22</v>
      </c>
      <c r="AD209" s="45" t="s">
        <v>22</v>
      </c>
      <c r="AE209" s="45" t="s">
        <v>22</v>
      </c>
      <c r="AF209" s="58"/>
    </row>
    <row r="210" spans="1:32" ht="24" x14ac:dyDescent="0.2">
      <c r="A210" s="41">
        <v>203</v>
      </c>
      <c r="B210" s="42" t="s">
        <v>235</v>
      </c>
      <c r="C210" s="43">
        <v>6835</v>
      </c>
      <c r="D210" s="43">
        <v>6893</v>
      </c>
      <c r="E210" s="43">
        <v>7016</v>
      </c>
      <c r="F210" s="43">
        <v>7165</v>
      </c>
      <c r="G210" s="43">
        <v>2506</v>
      </c>
      <c r="H210" s="43">
        <v>2834</v>
      </c>
      <c r="I210" s="43">
        <v>3248</v>
      </c>
      <c r="J210" s="43">
        <v>3276</v>
      </c>
      <c r="K210" s="43">
        <v>199</v>
      </c>
      <c r="L210" s="43">
        <v>306</v>
      </c>
      <c r="M210" s="43">
        <v>443</v>
      </c>
      <c r="N210" s="43">
        <v>429</v>
      </c>
      <c r="O210" s="43">
        <f t="shared" si="60"/>
        <v>7034</v>
      </c>
      <c r="P210" s="43">
        <f t="shared" si="61"/>
        <v>7199</v>
      </c>
      <c r="Q210" s="43">
        <f t="shared" si="62"/>
        <v>7459</v>
      </c>
      <c r="R210" s="43">
        <f t="shared" si="63"/>
        <v>7594</v>
      </c>
      <c r="S210" s="121" t="str">
        <f t="shared" si="56"/>
        <v>ok</v>
      </c>
      <c r="T210" s="45">
        <f t="shared" si="57"/>
        <v>8.4857351865398681E-3</v>
      </c>
      <c r="U210" s="45">
        <f t="shared" si="58"/>
        <v>1.784418975772523E-2</v>
      </c>
      <c r="V210" s="45">
        <f t="shared" si="59"/>
        <v>2.1237172177879134E-2</v>
      </c>
      <c r="W210" s="45">
        <f t="shared" si="64"/>
        <v>1.5855699040714741E-2</v>
      </c>
      <c r="X210" s="45">
        <f>(H210-G210)/G210</f>
        <v>0.13088587390263368</v>
      </c>
      <c r="Y210" s="45">
        <f>(I210-H210)/H210</f>
        <v>0.1460832745236415</v>
      </c>
      <c r="Z210" s="45">
        <f>(J210-I210)/I210</f>
        <v>8.6206896551724137E-3</v>
      </c>
      <c r="AA210" s="45">
        <f t="shared" si="50"/>
        <v>9.5196612693815866E-2</v>
      </c>
      <c r="AB210" s="55">
        <f>(L210-K210)/K210</f>
        <v>0.53768844221105527</v>
      </c>
      <c r="AC210" s="45">
        <f>(M210-L210)/L210</f>
        <v>0.44771241830065361</v>
      </c>
      <c r="AD210" s="45">
        <f>(N210-M210)/M210</f>
        <v>-3.160270880361174E-2</v>
      </c>
      <c r="AE210" s="131">
        <f>AVERAGE(AC210:AD210)</f>
        <v>0.20805485474852092</v>
      </c>
      <c r="AF210" s="58" t="s">
        <v>300</v>
      </c>
    </row>
    <row r="211" spans="1:32" x14ac:dyDescent="0.2">
      <c r="A211" s="41">
        <v>204</v>
      </c>
      <c r="B211" s="42" t="s">
        <v>236</v>
      </c>
      <c r="C211" s="43">
        <v>1340</v>
      </c>
      <c r="D211" s="43">
        <v>1359</v>
      </c>
      <c r="E211" s="43">
        <v>1371</v>
      </c>
      <c r="F211" s="43">
        <v>1402</v>
      </c>
      <c r="G211" s="43">
        <v>0</v>
      </c>
      <c r="H211" s="43">
        <v>0</v>
      </c>
      <c r="I211" s="43">
        <v>0</v>
      </c>
      <c r="J211" s="43">
        <v>0</v>
      </c>
      <c r="K211" s="43">
        <v>0</v>
      </c>
      <c r="L211" s="43">
        <v>0</v>
      </c>
      <c r="M211" s="43">
        <v>0</v>
      </c>
      <c r="N211" s="43">
        <v>0</v>
      </c>
      <c r="O211" s="43">
        <f t="shared" si="60"/>
        <v>1340</v>
      </c>
      <c r="P211" s="43">
        <f t="shared" si="61"/>
        <v>1359</v>
      </c>
      <c r="Q211" s="43">
        <f t="shared" si="62"/>
        <v>1371</v>
      </c>
      <c r="R211" s="43">
        <f t="shared" si="63"/>
        <v>1402</v>
      </c>
      <c r="S211" s="121" t="str">
        <f t="shared" si="56"/>
        <v>ok</v>
      </c>
      <c r="T211" s="45">
        <f t="shared" si="57"/>
        <v>1.4179104477611941E-2</v>
      </c>
      <c r="U211" s="45">
        <f t="shared" si="58"/>
        <v>8.8300220750551876E-3</v>
      </c>
      <c r="V211" s="45">
        <f t="shared" si="59"/>
        <v>2.2611232676878191E-2</v>
      </c>
      <c r="W211" s="45">
        <f t="shared" si="64"/>
        <v>1.520678640984844E-2</v>
      </c>
      <c r="X211" s="45" t="s">
        <v>22</v>
      </c>
      <c r="Y211" s="45" t="s">
        <v>22</v>
      </c>
      <c r="Z211" s="45" t="s">
        <v>22</v>
      </c>
      <c r="AA211" s="45" t="s">
        <v>22</v>
      </c>
      <c r="AB211" s="45" t="s">
        <v>22</v>
      </c>
      <c r="AC211" s="45" t="s">
        <v>22</v>
      </c>
      <c r="AD211" s="45" t="s">
        <v>22</v>
      </c>
      <c r="AE211" s="45" t="s">
        <v>22</v>
      </c>
      <c r="AF211" s="58"/>
    </row>
    <row r="212" spans="1:32" x14ac:dyDescent="0.2">
      <c r="A212" s="41">
        <v>205</v>
      </c>
      <c r="B212" s="42" t="s">
        <v>237</v>
      </c>
      <c r="C212" s="43">
        <v>622</v>
      </c>
      <c r="D212" s="43">
        <v>637</v>
      </c>
      <c r="E212" s="43">
        <v>681</v>
      </c>
      <c r="F212" s="43">
        <v>741</v>
      </c>
      <c r="G212" s="43">
        <v>0</v>
      </c>
      <c r="H212" s="43">
        <v>0</v>
      </c>
      <c r="I212" s="43">
        <v>0</v>
      </c>
      <c r="J212" s="43">
        <v>0</v>
      </c>
      <c r="K212" s="43">
        <v>0</v>
      </c>
      <c r="L212" s="43">
        <v>0</v>
      </c>
      <c r="M212" s="43">
        <v>0</v>
      </c>
      <c r="N212" s="43">
        <v>0</v>
      </c>
      <c r="O212" s="43">
        <f t="shared" si="60"/>
        <v>622</v>
      </c>
      <c r="P212" s="43">
        <f t="shared" si="61"/>
        <v>637</v>
      </c>
      <c r="Q212" s="43">
        <f t="shared" si="62"/>
        <v>681</v>
      </c>
      <c r="R212" s="43">
        <f t="shared" si="63"/>
        <v>741</v>
      </c>
      <c r="S212" s="121" t="str">
        <f t="shared" si="56"/>
        <v>ok</v>
      </c>
      <c r="T212" s="45">
        <f t="shared" si="57"/>
        <v>2.4115755627009645E-2</v>
      </c>
      <c r="U212" s="45">
        <f t="shared" si="58"/>
        <v>6.907378335949764E-2</v>
      </c>
      <c r="V212" s="45">
        <f t="shared" si="59"/>
        <v>8.8105726872246701E-2</v>
      </c>
      <c r="W212" s="45">
        <f t="shared" si="64"/>
        <v>6.0431755286251332E-2</v>
      </c>
      <c r="X212" s="45" t="s">
        <v>22</v>
      </c>
      <c r="Y212" s="45" t="s">
        <v>22</v>
      </c>
      <c r="Z212" s="45" t="s">
        <v>22</v>
      </c>
      <c r="AA212" s="45" t="s">
        <v>22</v>
      </c>
      <c r="AB212" s="45" t="s">
        <v>22</v>
      </c>
      <c r="AC212" s="45" t="s">
        <v>22</v>
      </c>
      <c r="AD212" s="45" t="s">
        <v>22</v>
      </c>
      <c r="AE212" s="45" t="s">
        <v>22</v>
      </c>
      <c r="AF212" s="58"/>
    </row>
    <row r="213" spans="1:32" x14ac:dyDescent="0.2">
      <c r="A213" s="41">
        <v>206</v>
      </c>
      <c r="B213" s="42" t="s">
        <v>238</v>
      </c>
      <c r="C213" s="43">
        <v>2874</v>
      </c>
      <c r="D213" s="43">
        <v>2948</v>
      </c>
      <c r="E213" s="43">
        <v>3027</v>
      </c>
      <c r="F213" s="43">
        <v>3117</v>
      </c>
      <c r="G213" s="43">
        <v>0</v>
      </c>
      <c r="H213" s="43">
        <v>0</v>
      </c>
      <c r="I213" s="43">
        <v>0</v>
      </c>
      <c r="J213" s="43">
        <v>0</v>
      </c>
      <c r="K213" s="43">
        <v>0</v>
      </c>
      <c r="L213" s="43">
        <v>0</v>
      </c>
      <c r="M213" s="43">
        <v>0</v>
      </c>
      <c r="N213" s="43">
        <v>0</v>
      </c>
      <c r="O213" s="43">
        <f t="shared" si="60"/>
        <v>2874</v>
      </c>
      <c r="P213" s="43">
        <f t="shared" si="61"/>
        <v>2948</v>
      </c>
      <c r="Q213" s="43">
        <f t="shared" si="62"/>
        <v>3027</v>
      </c>
      <c r="R213" s="43">
        <f t="shared" si="63"/>
        <v>3117</v>
      </c>
      <c r="S213" s="121" t="str">
        <f t="shared" si="56"/>
        <v>ok</v>
      </c>
      <c r="T213" s="45">
        <f t="shared" si="57"/>
        <v>2.5748086290883786E-2</v>
      </c>
      <c r="U213" s="45">
        <f t="shared" si="58"/>
        <v>2.6797829036635006E-2</v>
      </c>
      <c r="V213" s="45">
        <f t="shared" si="59"/>
        <v>2.973240832507433E-2</v>
      </c>
      <c r="W213" s="45">
        <f t="shared" si="64"/>
        <v>2.7426107884197706E-2</v>
      </c>
      <c r="X213" s="45" t="s">
        <v>22</v>
      </c>
      <c r="Y213" s="45" t="s">
        <v>22</v>
      </c>
      <c r="Z213" s="45" t="s">
        <v>22</v>
      </c>
      <c r="AA213" s="45" t="s">
        <v>22</v>
      </c>
      <c r="AB213" s="45" t="s">
        <v>22</v>
      </c>
      <c r="AC213" s="45" t="s">
        <v>22</v>
      </c>
      <c r="AD213" s="45" t="s">
        <v>22</v>
      </c>
      <c r="AE213" s="45" t="s">
        <v>22</v>
      </c>
      <c r="AF213" s="58"/>
    </row>
    <row r="214" spans="1:32" ht="24" x14ac:dyDescent="0.2">
      <c r="A214" s="41">
        <v>207</v>
      </c>
      <c r="B214" s="42" t="s">
        <v>239</v>
      </c>
      <c r="C214" s="43">
        <v>6596</v>
      </c>
      <c r="D214" s="43">
        <v>6711</v>
      </c>
      <c r="E214" s="43">
        <v>6896</v>
      </c>
      <c r="F214" s="43">
        <v>7067</v>
      </c>
      <c r="G214" s="43">
        <v>5398</v>
      </c>
      <c r="H214" s="43">
        <v>5505</v>
      </c>
      <c r="I214" s="43">
        <v>5712</v>
      </c>
      <c r="J214" s="43">
        <v>5824</v>
      </c>
      <c r="K214" s="43">
        <v>4</v>
      </c>
      <c r="L214" s="43">
        <v>19</v>
      </c>
      <c r="M214" s="43">
        <v>18</v>
      </c>
      <c r="N214" s="43">
        <v>17</v>
      </c>
      <c r="O214" s="43">
        <f t="shared" si="60"/>
        <v>6600</v>
      </c>
      <c r="P214" s="43">
        <f t="shared" si="61"/>
        <v>6730</v>
      </c>
      <c r="Q214" s="43">
        <f t="shared" si="62"/>
        <v>6914</v>
      </c>
      <c r="R214" s="43">
        <f t="shared" si="63"/>
        <v>7084</v>
      </c>
      <c r="S214" s="121" t="str">
        <f t="shared" si="56"/>
        <v>ok</v>
      </c>
      <c r="T214" s="45">
        <f t="shared" si="57"/>
        <v>1.7434808975136447E-2</v>
      </c>
      <c r="U214" s="45">
        <f t="shared" si="58"/>
        <v>2.7566681567575621E-2</v>
      </c>
      <c r="V214" s="45">
        <f t="shared" si="59"/>
        <v>2.4796983758700698E-2</v>
      </c>
      <c r="W214" s="45">
        <f t="shared" si="64"/>
        <v>2.3266158100470922E-2</v>
      </c>
      <c r="X214" s="45">
        <f>(H214-G214)/G214</f>
        <v>1.9822156354205263E-2</v>
      </c>
      <c r="Y214" s="45">
        <f>(I214-H214)/H214</f>
        <v>3.7602179836512262E-2</v>
      </c>
      <c r="Z214" s="45">
        <f>(J214-I214)/I214</f>
        <v>1.9607843137254902E-2</v>
      </c>
      <c r="AA214" s="45">
        <f t="shared" ref="AA214:AA228" si="67">AVERAGE(X214:Z214)</f>
        <v>2.5677393109324143E-2</v>
      </c>
      <c r="AB214" s="55">
        <f>(L214-K214)/K214</f>
        <v>3.75</v>
      </c>
      <c r="AC214" s="45">
        <f>(M214-L214)/L214</f>
        <v>-5.2631578947368418E-2</v>
      </c>
      <c r="AD214" s="45">
        <f>(N214-M214)/M214</f>
        <v>-5.5555555555555552E-2</v>
      </c>
      <c r="AE214" s="131">
        <f>AVERAGE(AC214:AD214)</f>
        <v>-5.4093567251461985E-2</v>
      </c>
      <c r="AF214" s="58" t="s">
        <v>300</v>
      </c>
    </row>
    <row r="215" spans="1:32" x14ac:dyDescent="0.2">
      <c r="A215" s="41">
        <v>208</v>
      </c>
      <c r="B215" s="42" t="s">
        <v>240</v>
      </c>
      <c r="C215" s="43">
        <v>2138</v>
      </c>
      <c r="D215" s="43">
        <v>2141</v>
      </c>
      <c r="E215" s="43">
        <v>2150</v>
      </c>
      <c r="F215" s="43">
        <v>2193</v>
      </c>
      <c r="G215" s="43">
        <v>0</v>
      </c>
      <c r="H215" s="43">
        <v>0</v>
      </c>
      <c r="I215" s="43">
        <v>0</v>
      </c>
      <c r="J215" s="43">
        <v>0</v>
      </c>
      <c r="K215" s="43">
        <v>0</v>
      </c>
      <c r="L215" s="43">
        <v>0</v>
      </c>
      <c r="M215" s="43">
        <v>0</v>
      </c>
      <c r="N215" s="43">
        <v>0</v>
      </c>
      <c r="O215" s="43">
        <f t="shared" si="60"/>
        <v>2138</v>
      </c>
      <c r="P215" s="43">
        <f t="shared" si="61"/>
        <v>2141</v>
      </c>
      <c r="Q215" s="43">
        <f t="shared" si="62"/>
        <v>2150</v>
      </c>
      <c r="R215" s="43">
        <f t="shared" si="63"/>
        <v>2193</v>
      </c>
      <c r="S215" s="121" t="str">
        <f t="shared" si="56"/>
        <v>ok</v>
      </c>
      <c r="T215" s="45">
        <f t="shared" si="57"/>
        <v>1.403180542563143E-3</v>
      </c>
      <c r="U215" s="45">
        <f t="shared" si="58"/>
        <v>4.2036431574030827E-3</v>
      </c>
      <c r="V215" s="45">
        <f t="shared" si="59"/>
        <v>0.02</v>
      </c>
      <c r="W215" s="45">
        <f t="shared" si="64"/>
        <v>8.5356078999887421E-3</v>
      </c>
      <c r="X215" s="45" t="s">
        <v>22</v>
      </c>
      <c r="Y215" s="45" t="s">
        <v>22</v>
      </c>
      <c r="Z215" s="45" t="s">
        <v>22</v>
      </c>
      <c r="AA215" s="45" t="s">
        <v>22</v>
      </c>
      <c r="AB215" s="45" t="s">
        <v>22</v>
      </c>
      <c r="AC215" s="45" t="s">
        <v>22</v>
      </c>
      <c r="AD215" s="45" t="s">
        <v>22</v>
      </c>
      <c r="AE215" s="45" t="s">
        <v>22</v>
      </c>
      <c r="AF215" s="58"/>
    </row>
    <row r="216" spans="1:32" x14ac:dyDescent="0.2">
      <c r="A216" s="41">
        <v>209</v>
      </c>
      <c r="B216" s="42" t="s">
        <v>241</v>
      </c>
      <c r="C216" s="43">
        <v>468</v>
      </c>
      <c r="D216" s="43">
        <v>512</v>
      </c>
      <c r="E216" s="43">
        <v>528</v>
      </c>
      <c r="F216" s="43">
        <v>514</v>
      </c>
      <c r="G216" s="43">
        <v>0</v>
      </c>
      <c r="H216" s="43">
        <v>0</v>
      </c>
      <c r="I216" s="43">
        <v>0</v>
      </c>
      <c r="J216" s="43">
        <v>0</v>
      </c>
      <c r="K216" s="43">
        <v>0</v>
      </c>
      <c r="L216" s="43">
        <v>0</v>
      </c>
      <c r="M216" s="43">
        <v>0</v>
      </c>
      <c r="N216" s="43">
        <v>0</v>
      </c>
      <c r="O216" s="43">
        <f t="shared" si="60"/>
        <v>468</v>
      </c>
      <c r="P216" s="43">
        <f t="shared" si="61"/>
        <v>512</v>
      </c>
      <c r="Q216" s="43">
        <f t="shared" si="62"/>
        <v>528</v>
      </c>
      <c r="R216" s="43">
        <f t="shared" si="63"/>
        <v>514</v>
      </c>
      <c r="S216" s="121" t="str">
        <f t="shared" si="56"/>
        <v>ok</v>
      </c>
      <c r="T216" s="45">
        <f t="shared" si="57"/>
        <v>9.4017094017094016E-2</v>
      </c>
      <c r="U216" s="45">
        <f t="shared" si="58"/>
        <v>3.125E-2</v>
      </c>
      <c r="V216" s="45">
        <f t="shared" si="59"/>
        <v>-2.6515151515151516E-2</v>
      </c>
      <c r="W216" s="45">
        <f t="shared" si="64"/>
        <v>3.2917314167314166E-2</v>
      </c>
      <c r="X216" s="45" t="s">
        <v>22</v>
      </c>
      <c r="Y216" s="45" t="s">
        <v>22</v>
      </c>
      <c r="Z216" s="45" t="s">
        <v>22</v>
      </c>
      <c r="AA216" s="45" t="s">
        <v>22</v>
      </c>
      <c r="AB216" s="45" t="s">
        <v>22</v>
      </c>
      <c r="AC216" s="45" t="s">
        <v>22</v>
      </c>
      <c r="AD216" s="45" t="s">
        <v>22</v>
      </c>
      <c r="AE216" s="45" t="s">
        <v>22</v>
      </c>
      <c r="AF216" s="58"/>
    </row>
    <row r="217" spans="1:32" x14ac:dyDescent="0.2">
      <c r="A217" s="41">
        <v>210</v>
      </c>
      <c r="B217" s="42" t="s">
        <v>242</v>
      </c>
      <c r="C217" s="43">
        <v>1654</v>
      </c>
      <c r="D217" s="43">
        <v>1682</v>
      </c>
      <c r="E217" s="43">
        <v>1706</v>
      </c>
      <c r="F217" s="43">
        <v>1747</v>
      </c>
      <c r="G217" s="43">
        <v>0</v>
      </c>
      <c r="H217" s="43">
        <v>0</v>
      </c>
      <c r="I217" s="43">
        <v>0</v>
      </c>
      <c r="J217" s="43">
        <v>0</v>
      </c>
      <c r="K217" s="43">
        <v>0</v>
      </c>
      <c r="L217" s="43">
        <v>0</v>
      </c>
      <c r="M217" s="43">
        <v>0</v>
      </c>
      <c r="N217" s="43">
        <v>0</v>
      </c>
      <c r="O217" s="43">
        <f t="shared" si="60"/>
        <v>1654</v>
      </c>
      <c r="P217" s="43">
        <f t="shared" si="61"/>
        <v>1682</v>
      </c>
      <c r="Q217" s="43">
        <f t="shared" si="62"/>
        <v>1706</v>
      </c>
      <c r="R217" s="43">
        <f t="shared" si="63"/>
        <v>1747</v>
      </c>
      <c r="S217" s="121" t="str">
        <f t="shared" si="56"/>
        <v>ok</v>
      </c>
      <c r="T217" s="45">
        <f t="shared" si="57"/>
        <v>1.6928657799274487E-2</v>
      </c>
      <c r="U217" s="45">
        <f t="shared" si="58"/>
        <v>1.4268727705112961E-2</v>
      </c>
      <c r="V217" s="45">
        <f t="shared" si="59"/>
        <v>2.4032825322391559E-2</v>
      </c>
      <c r="W217" s="45">
        <f t="shared" si="64"/>
        <v>1.8410070275593004E-2</v>
      </c>
      <c r="X217" s="45" t="s">
        <v>22</v>
      </c>
      <c r="Y217" s="45" t="s">
        <v>22</v>
      </c>
      <c r="Z217" s="45" t="s">
        <v>22</v>
      </c>
      <c r="AA217" s="45" t="s">
        <v>22</v>
      </c>
      <c r="AB217" s="45" t="s">
        <v>22</v>
      </c>
      <c r="AC217" s="45" t="s">
        <v>22</v>
      </c>
      <c r="AD217" s="45" t="s">
        <v>22</v>
      </c>
      <c r="AE217" s="45" t="s">
        <v>22</v>
      </c>
      <c r="AF217" s="58"/>
    </row>
    <row r="218" spans="1:32" x14ac:dyDescent="0.2">
      <c r="A218" s="41">
        <v>211</v>
      </c>
      <c r="B218" s="42" t="s">
        <v>243</v>
      </c>
      <c r="C218" s="43">
        <v>917</v>
      </c>
      <c r="D218" s="43">
        <v>934</v>
      </c>
      <c r="E218" s="43">
        <v>941</v>
      </c>
      <c r="F218" s="43">
        <v>961</v>
      </c>
      <c r="G218" s="43">
        <v>0</v>
      </c>
      <c r="H218" s="43">
        <v>0</v>
      </c>
      <c r="I218" s="43">
        <v>0</v>
      </c>
      <c r="J218" s="43">
        <v>0</v>
      </c>
      <c r="K218" s="43">
        <v>0</v>
      </c>
      <c r="L218" s="43">
        <v>0</v>
      </c>
      <c r="M218" s="43">
        <v>0</v>
      </c>
      <c r="N218" s="43">
        <v>0</v>
      </c>
      <c r="O218" s="43">
        <f t="shared" si="60"/>
        <v>917</v>
      </c>
      <c r="P218" s="43">
        <f t="shared" si="61"/>
        <v>934</v>
      </c>
      <c r="Q218" s="43">
        <f t="shared" si="62"/>
        <v>941</v>
      </c>
      <c r="R218" s="43">
        <f t="shared" si="63"/>
        <v>961</v>
      </c>
      <c r="S218" s="121" t="str">
        <f t="shared" si="56"/>
        <v>ok</v>
      </c>
      <c r="T218" s="45">
        <f t="shared" si="57"/>
        <v>1.8538713195201745E-2</v>
      </c>
      <c r="U218" s="45">
        <f t="shared" si="58"/>
        <v>7.4946466809421844E-3</v>
      </c>
      <c r="V218" s="45">
        <f t="shared" si="59"/>
        <v>2.1253985122210415E-2</v>
      </c>
      <c r="W218" s="45">
        <f t="shared" si="64"/>
        <v>1.5762448332784781E-2</v>
      </c>
      <c r="X218" s="45" t="s">
        <v>22</v>
      </c>
      <c r="Y218" s="45" t="s">
        <v>22</v>
      </c>
      <c r="Z218" s="45" t="s">
        <v>22</v>
      </c>
      <c r="AA218" s="45" t="s">
        <v>22</v>
      </c>
      <c r="AB218" s="45" t="s">
        <v>22</v>
      </c>
      <c r="AC218" s="45" t="s">
        <v>22</v>
      </c>
      <c r="AD218" s="45" t="s">
        <v>22</v>
      </c>
      <c r="AE218" s="45" t="s">
        <v>22</v>
      </c>
      <c r="AF218" s="58"/>
    </row>
    <row r="219" spans="1:32" ht="24" x14ac:dyDescent="0.2">
      <c r="A219" s="41">
        <v>212</v>
      </c>
      <c r="B219" s="42" t="s">
        <v>244</v>
      </c>
      <c r="C219" s="43">
        <v>2580</v>
      </c>
      <c r="D219" s="43">
        <v>2640</v>
      </c>
      <c r="E219" s="43">
        <v>2650</v>
      </c>
      <c r="F219" s="43">
        <v>2702</v>
      </c>
      <c r="G219" s="43">
        <v>2027</v>
      </c>
      <c r="H219" s="43">
        <v>2089</v>
      </c>
      <c r="I219" s="43">
        <v>2094</v>
      </c>
      <c r="J219" s="43">
        <v>2134</v>
      </c>
      <c r="K219" s="43">
        <v>48</v>
      </c>
      <c r="L219" s="43">
        <v>69</v>
      </c>
      <c r="M219" s="43">
        <v>78</v>
      </c>
      <c r="N219" s="43">
        <v>73</v>
      </c>
      <c r="O219" s="43">
        <f t="shared" si="60"/>
        <v>2628</v>
      </c>
      <c r="P219" s="43">
        <f t="shared" si="61"/>
        <v>2709</v>
      </c>
      <c r="Q219" s="43">
        <f t="shared" si="62"/>
        <v>2728</v>
      </c>
      <c r="R219" s="43">
        <f t="shared" si="63"/>
        <v>2775</v>
      </c>
      <c r="S219" s="121" t="str">
        <f t="shared" si="56"/>
        <v>ok</v>
      </c>
      <c r="T219" s="45">
        <f t="shared" si="57"/>
        <v>2.3255813953488372E-2</v>
      </c>
      <c r="U219" s="45">
        <f t="shared" si="58"/>
        <v>3.787878787878788E-3</v>
      </c>
      <c r="V219" s="45">
        <f t="shared" si="59"/>
        <v>1.9622641509433963E-2</v>
      </c>
      <c r="W219" s="45">
        <f t="shared" si="64"/>
        <v>1.5555444750267039E-2</v>
      </c>
      <c r="X219" s="45">
        <f>(H219-G219)/G219</f>
        <v>3.0587074494326592E-2</v>
      </c>
      <c r="Y219" s="45">
        <f>(I219-H219)/H219</f>
        <v>2.3934897079942556E-3</v>
      </c>
      <c r="Z219" s="45">
        <f>(J219-I219)/I219</f>
        <v>1.9102196752626553E-2</v>
      </c>
      <c r="AA219" s="45">
        <f t="shared" si="67"/>
        <v>1.7360920318315799E-2</v>
      </c>
      <c r="AB219" s="55">
        <f>(L219-K219)/K219</f>
        <v>0.4375</v>
      </c>
      <c r="AC219" s="45">
        <f>(M219-L219)/L219</f>
        <v>0.13043478260869565</v>
      </c>
      <c r="AD219" s="45">
        <f>(N219-M219)/M219</f>
        <v>-6.4102564102564097E-2</v>
      </c>
      <c r="AE219" s="131">
        <f>AVERAGE(AC219:AD219)</f>
        <v>3.3166109253065776E-2</v>
      </c>
      <c r="AF219" s="58" t="s">
        <v>300</v>
      </c>
    </row>
    <row r="220" spans="1:32" x14ac:dyDescent="0.2">
      <c r="A220" s="41">
        <v>213</v>
      </c>
      <c r="B220" s="42" t="s">
        <v>245</v>
      </c>
      <c r="C220" s="43">
        <v>1750</v>
      </c>
      <c r="D220" s="43">
        <v>1749</v>
      </c>
      <c r="E220" s="43">
        <v>1772</v>
      </c>
      <c r="F220" s="43">
        <v>1919</v>
      </c>
      <c r="G220" s="43">
        <v>0</v>
      </c>
      <c r="H220" s="43">
        <v>0</v>
      </c>
      <c r="I220" s="43">
        <v>0</v>
      </c>
      <c r="J220" s="43">
        <v>0</v>
      </c>
      <c r="K220" s="43">
        <v>0</v>
      </c>
      <c r="L220" s="43">
        <v>0</v>
      </c>
      <c r="M220" s="43">
        <v>0</v>
      </c>
      <c r="N220" s="43">
        <v>0</v>
      </c>
      <c r="O220" s="43">
        <f t="shared" si="60"/>
        <v>1750</v>
      </c>
      <c r="P220" s="43">
        <f t="shared" si="61"/>
        <v>1749</v>
      </c>
      <c r="Q220" s="43">
        <f t="shared" si="62"/>
        <v>1772</v>
      </c>
      <c r="R220" s="43">
        <f t="shared" si="63"/>
        <v>1919</v>
      </c>
      <c r="S220" s="121" t="str">
        <f t="shared" si="56"/>
        <v>ok</v>
      </c>
      <c r="T220" s="45">
        <f t="shared" si="57"/>
        <v>-5.7142857142857147E-4</v>
      </c>
      <c r="U220" s="45">
        <f t="shared" si="58"/>
        <v>1.3150371640937679E-2</v>
      </c>
      <c r="V220" s="45">
        <f t="shared" si="59"/>
        <v>8.2957110609480814E-2</v>
      </c>
      <c r="W220" s="45">
        <f t="shared" si="64"/>
        <v>3.184535122632997E-2</v>
      </c>
      <c r="X220" s="45" t="s">
        <v>22</v>
      </c>
      <c r="Y220" s="45" t="s">
        <v>22</v>
      </c>
      <c r="Z220" s="45" t="s">
        <v>22</v>
      </c>
      <c r="AA220" s="45" t="s">
        <v>22</v>
      </c>
      <c r="AB220" s="45" t="s">
        <v>22</v>
      </c>
      <c r="AC220" s="45" t="s">
        <v>22</v>
      </c>
      <c r="AD220" s="45" t="s">
        <v>22</v>
      </c>
      <c r="AE220" s="45" t="s">
        <v>22</v>
      </c>
      <c r="AF220" s="58"/>
    </row>
    <row r="221" spans="1:32" ht="24" x14ac:dyDescent="0.2">
      <c r="A221" s="41">
        <v>214</v>
      </c>
      <c r="B221" s="42" t="s">
        <v>63</v>
      </c>
      <c r="C221" s="43">
        <v>47132</v>
      </c>
      <c r="D221" s="43">
        <v>48803</v>
      </c>
      <c r="E221" s="43">
        <v>50623</v>
      </c>
      <c r="F221" s="43">
        <v>52074</v>
      </c>
      <c r="G221" s="43">
        <v>24140</v>
      </c>
      <c r="H221" s="43">
        <v>25976</v>
      </c>
      <c r="I221" s="43">
        <v>27415</v>
      </c>
      <c r="J221" s="43">
        <v>28239</v>
      </c>
      <c r="K221" s="43">
        <v>840</v>
      </c>
      <c r="L221" s="43">
        <v>1175</v>
      </c>
      <c r="M221" s="43">
        <v>1128</v>
      </c>
      <c r="N221" s="43">
        <v>1112</v>
      </c>
      <c r="O221" s="43">
        <f t="shared" si="60"/>
        <v>47972</v>
      </c>
      <c r="P221" s="43">
        <f t="shared" si="61"/>
        <v>49978</v>
      </c>
      <c r="Q221" s="43">
        <f t="shared" si="62"/>
        <v>51751</v>
      </c>
      <c r="R221" s="43">
        <f t="shared" si="63"/>
        <v>53186</v>
      </c>
      <c r="S221" s="121" t="str">
        <f t="shared" si="56"/>
        <v>ok</v>
      </c>
      <c r="T221" s="45">
        <f t="shared" si="57"/>
        <v>3.5453619621488588E-2</v>
      </c>
      <c r="U221" s="45">
        <f t="shared" si="58"/>
        <v>3.7292789377702189E-2</v>
      </c>
      <c r="V221" s="45">
        <f t="shared" si="59"/>
        <v>2.8662860754992789E-2</v>
      </c>
      <c r="W221" s="45">
        <f t="shared" si="64"/>
        <v>3.3803089918061184E-2</v>
      </c>
      <c r="X221" s="45">
        <f>(H221-G221)/G221</f>
        <v>7.605633802816901E-2</v>
      </c>
      <c r="Y221" s="45">
        <f>(I221-H221)/H221</f>
        <v>5.5397289805974748E-2</v>
      </c>
      <c r="Z221" s="45">
        <f>(J221-I221)/I221</f>
        <v>3.0056538391391573E-2</v>
      </c>
      <c r="AA221" s="45">
        <f t="shared" si="67"/>
        <v>5.383672207517845E-2</v>
      </c>
      <c r="AB221" s="55">
        <f>(L221-K221)/K221</f>
        <v>0.39880952380952384</v>
      </c>
      <c r="AC221" s="45">
        <f>(M221-L221)/L221</f>
        <v>-0.04</v>
      </c>
      <c r="AD221" s="45">
        <f>(N221-M221)/M221</f>
        <v>-1.4184397163120567E-2</v>
      </c>
      <c r="AE221" s="131">
        <f>AVERAGE(AC221:AD221)</f>
        <v>-2.7092198581560284E-2</v>
      </c>
      <c r="AF221" s="58" t="s">
        <v>300</v>
      </c>
    </row>
    <row r="222" spans="1:32" x14ac:dyDescent="0.2">
      <c r="A222" s="41">
        <v>215</v>
      </c>
      <c r="B222" s="42" t="s">
        <v>246</v>
      </c>
      <c r="C222" s="43">
        <v>1894</v>
      </c>
      <c r="D222" s="43">
        <v>1922</v>
      </c>
      <c r="E222" s="43">
        <v>1960</v>
      </c>
      <c r="F222" s="43">
        <v>1976</v>
      </c>
      <c r="G222" s="43">
        <v>0</v>
      </c>
      <c r="H222" s="43">
        <v>0</v>
      </c>
      <c r="I222" s="43">
        <v>0</v>
      </c>
      <c r="J222" s="43">
        <v>0</v>
      </c>
      <c r="K222" s="43">
        <v>0</v>
      </c>
      <c r="L222" s="43">
        <v>0</v>
      </c>
      <c r="M222" s="43">
        <v>0</v>
      </c>
      <c r="N222" s="43">
        <v>0</v>
      </c>
      <c r="O222" s="43">
        <f t="shared" si="60"/>
        <v>1894</v>
      </c>
      <c r="P222" s="43">
        <f t="shared" si="61"/>
        <v>1922</v>
      </c>
      <c r="Q222" s="43">
        <f t="shared" si="62"/>
        <v>1960</v>
      </c>
      <c r="R222" s="43">
        <f t="shared" si="63"/>
        <v>1976</v>
      </c>
      <c r="S222" s="121" t="str">
        <f t="shared" si="56"/>
        <v>ok</v>
      </c>
      <c r="T222" s="45">
        <f t="shared" si="57"/>
        <v>1.4783526927138331E-2</v>
      </c>
      <c r="U222" s="45">
        <f t="shared" si="58"/>
        <v>1.9771071800208116E-2</v>
      </c>
      <c r="V222" s="45">
        <f t="shared" si="59"/>
        <v>8.1632653061224497E-3</v>
      </c>
      <c r="W222" s="45">
        <f t="shared" si="64"/>
        <v>1.4239288011156299E-2</v>
      </c>
      <c r="X222" s="45" t="s">
        <v>22</v>
      </c>
      <c r="Y222" s="45" t="s">
        <v>22</v>
      </c>
      <c r="Z222" s="45" t="s">
        <v>22</v>
      </c>
      <c r="AA222" s="45" t="s">
        <v>22</v>
      </c>
      <c r="AB222" s="45" t="s">
        <v>22</v>
      </c>
      <c r="AC222" s="45" t="s">
        <v>22</v>
      </c>
      <c r="AD222" s="45" t="s">
        <v>22</v>
      </c>
      <c r="AE222" s="45" t="s">
        <v>22</v>
      </c>
      <c r="AF222" s="58"/>
    </row>
    <row r="223" spans="1:32" x14ac:dyDescent="0.2">
      <c r="A223" s="41">
        <v>216</v>
      </c>
      <c r="B223" s="42" t="s">
        <v>247</v>
      </c>
      <c r="C223" s="43">
        <v>1602</v>
      </c>
      <c r="D223" s="43">
        <v>1644</v>
      </c>
      <c r="E223" s="43">
        <v>1709</v>
      </c>
      <c r="F223" s="43">
        <v>1716</v>
      </c>
      <c r="G223" s="43">
        <v>0</v>
      </c>
      <c r="H223" s="43">
        <v>0</v>
      </c>
      <c r="I223" s="43">
        <v>0</v>
      </c>
      <c r="J223" s="43">
        <v>0</v>
      </c>
      <c r="K223" s="43">
        <v>0</v>
      </c>
      <c r="L223" s="43">
        <v>0</v>
      </c>
      <c r="M223" s="43">
        <v>0</v>
      </c>
      <c r="N223" s="43">
        <v>0</v>
      </c>
      <c r="O223" s="43">
        <f t="shared" si="60"/>
        <v>1602</v>
      </c>
      <c r="P223" s="43">
        <f t="shared" si="61"/>
        <v>1644</v>
      </c>
      <c r="Q223" s="43">
        <f t="shared" si="62"/>
        <v>1709</v>
      </c>
      <c r="R223" s="43">
        <f t="shared" si="63"/>
        <v>1716</v>
      </c>
      <c r="S223" s="121" t="str">
        <f t="shared" si="56"/>
        <v>ok</v>
      </c>
      <c r="T223" s="45">
        <f t="shared" si="57"/>
        <v>2.6217228464419477E-2</v>
      </c>
      <c r="U223" s="45">
        <f t="shared" si="58"/>
        <v>3.9537712895377129E-2</v>
      </c>
      <c r="V223" s="45">
        <f t="shared" si="59"/>
        <v>4.0959625511995321E-3</v>
      </c>
      <c r="W223" s="45">
        <f t="shared" si="64"/>
        <v>2.3283634636998712E-2</v>
      </c>
      <c r="X223" s="45" t="s">
        <v>22</v>
      </c>
      <c r="Y223" s="45" t="s">
        <v>22</v>
      </c>
      <c r="Z223" s="45" t="s">
        <v>22</v>
      </c>
      <c r="AA223" s="45" t="s">
        <v>22</v>
      </c>
      <c r="AB223" s="45" t="s">
        <v>22</v>
      </c>
      <c r="AC223" s="45" t="s">
        <v>22</v>
      </c>
      <c r="AD223" s="45" t="s">
        <v>22</v>
      </c>
      <c r="AE223" s="45" t="s">
        <v>22</v>
      </c>
      <c r="AF223" s="58"/>
    </row>
    <row r="224" spans="1:32" x14ac:dyDescent="0.2">
      <c r="A224" s="41">
        <v>217</v>
      </c>
      <c r="B224" s="42" t="s">
        <v>248</v>
      </c>
      <c r="C224" s="43">
        <v>900</v>
      </c>
      <c r="D224" s="43">
        <v>949</v>
      </c>
      <c r="E224" s="43">
        <v>970</v>
      </c>
      <c r="F224" s="43">
        <v>989</v>
      </c>
      <c r="G224" s="43">
        <v>0</v>
      </c>
      <c r="H224" s="43">
        <v>0</v>
      </c>
      <c r="I224" s="43">
        <v>0</v>
      </c>
      <c r="J224" s="43">
        <v>0</v>
      </c>
      <c r="K224" s="43">
        <v>0</v>
      </c>
      <c r="L224" s="43">
        <v>0</v>
      </c>
      <c r="M224" s="43">
        <v>0</v>
      </c>
      <c r="N224" s="43">
        <v>0</v>
      </c>
      <c r="O224" s="43">
        <f t="shared" si="60"/>
        <v>900</v>
      </c>
      <c r="P224" s="43">
        <f t="shared" si="61"/>
        <v>949</v>
      </c>
      <c r="Q224" s="43">
        <f t="shared" si="62"/>
        <v>970</v>
      </c>
      <c r="R224" s="43">
        <f t="shared" si="63"/>
        <v>989</v>
      </c>
      <c r="S224" s="121" t="str">
        <f t="shared" si="56"/>
        <v>ok</v>
      </c>
      <c r="T224" s="45">
        <f t="shared" si="57"/>
        <v>5.4444444444444441E-2</v>
      </c>
      <c r="U224" s="45">
        <f t="shared" si="58"/>
        <v>2.2128556375131718E-2</v>
      </c>
      <c r="V224" s="45">
        <f t="shared" si="59"/>
        <v>1.9587628865979381E-2</v>
      </c>
      <c r="W224" s="45">
        <f t="shared" si="64"/>
        <v>3.2053543228518513E-2</v>
      </c>
      <c r="X224" s="45" t="s">
        <v>22</v>
      </c>
      <c r="Y224" s="45" t="s">
        <v>22</v>
      </c>
      <c r="Z224" s="45" t="s">
        <v>22</v>
      </c>
      <c r="AA224" s="45" t="s">
        <v>22</v>
      </c>
      <c r="AB224" s="45" t="s">
        <v>22</v>
      </c>
      <c r="AC224" s="45" t="s">
        <v>22</v>
      </c>
      <c r="AD224" s="45" t="s">
        <v>22</v>
      </c>
      <c r="AE224" s="45" t="s">
        <v>22</v>
      </c>
      <c r="AF224" s="58"/>
    </row>
    <row r="225" spans="1:32" ht="24" x14ac:dyDescent="0.2">
      <c r="A225" s="41">
        <v>218</v>
      </c>
      <c r="B225" s="42" t="s">
        <v>64</v>
      </c>
      <c r="C225" s="43">
        <v>15336</v>
      </c>
      <c r="D225" s="43">
        <v>15488</v>
      </c>
      <c r="E225" s="43">
        <v>15676</v>
      </c>
      <c r="F225" s="43">
        <v>15923</v>
      </c>
      <c r="G225" s="43">
        <v>8703</v>
      </c>
      <c r="H225" s="43">
        <v>9479</v>
      </c>
      <c r="I225" s="43">
        <v>10095</v>
      </c>
      <c r="J225" s="43">
        <v>10211</v>
      </c>
      <c r="K225" s="43">
        <v>354</v>
      </c>
      <c r="L225" s="43">
        <v>552</v>
      </c>
      <c r="M225" s="43">
        <v>590</v>
      </c>
      <c r="N225" s="43">
        <v>557</v>
      </c>
      <c r="O225" s="43">
        <f t="shared" si="60"/>
        <v>15690</v>
      </c>
      <c r="P225" s="43">
        <f t="shared" si="61"/>
        <v>16040</v>
      </c>
      <c r="Q225" s="43">
        <f t="shared" si="62"/>
        <v>16266</v>
      </c>
      <c r="R225" s="43">
        <f t="shared" si="63"/>
        <v>16480</v>
      </c>
      <c r="S225" s="121" t="str">
        <f t="shared" si="56"/>
        <v>ok</v>
      </c>
      <c r="T225" s="45">
        <f t="shared" si="57"/>
        <v>9.9113197704746997E-3</v>
      </c>
      <c r="U225" s="45">
        <f t="shared" si="58"/>
        <v>1.2138429752066115E-2</v>
      </c>
      <c r="V225" s="45">
        <f t="shared" si="59"/>
        <v>1.5756570553712681E-2</v>
      </c>
      <c r="W225" s="45">
        <f t="shared" si="64"/>
        <v>1.2602106692084497E-2</v>
      </c>
      <c r="X225" s="45">
        <f t="shared" ref="X225:Z226" si="68">(H225-G225)/G225</f>
        <v>8.9164655865793405E-2</v>
      </c>
      <c r="Y225" s="45">
        <f t="shared" si="68"/>
        <v>6.4985757991349299E-2</v>
      </c>
      <c r="Z225" s="45">
        <f t="shared" si="68"/>
        <v>1.1490837048043587E-2</v>
      </c>
      <c r="AA225" s="45">
        <f t="shared" si="67"/>
        <v>5.5213750301728759E-2</v>
      </c>
      <c r="AB225" s="55">
        <f t="shared" ref="AB225:AD226" si="69">(L225-K225)/K225</f>
        <v>0.55932203389830504</v>
      </c>
      <c r="AC225" s="45">
        <f t="shared" si="69"/>
        <v>6.8840579710144928E-2</v>
      </c>
      <c r="AD225" s="45">
        <f t="shared" si="69"/>
        <v>-5.5932203389830508E-2</v>
      </c>
      <c r="AE225" s="131">
        <f t="shared" ref="AE225:AE226" si="70">AVERAGE(AC225:AD225)</f>
        <v>6.45418816015721E-3</v>
      </c>
      <c r="AF225" s="58" t="s">
        <v>300</v>
      </c>
    </row>
    <row r="226" spans="1:32" ht="24" x14ac:dyDescent="0.2">
      <c r="A226" s="41">
        <v>219</v>
      </c>
      <c r="B226" s="42" t="s">
        <v>249</v>
      </c>
      <c r="C226" s="43">
        <v>5168</v>
      </c>
      <c r="D226" s="43">
        <v>5240</v>
      </c>
      <c r="E226" s="43">
        <v>5311</v>
      </c>
      <c r="F226" s="43">
        <v>5376</v>
      </c>
      <c r="G226" s="43">
        <v>192</v>
      </c>
      <c r="H226" s="43">
        <v>189</v>
      </c>
      <c r="I226" s="43">
        <v>186</v>
      </c>
      <c r="J226" s="43">
        <v>185</v>
      </c>
      <c r="K226" s="43">
        <v>1</v>
      </c>
      <c r="L226" s="43">
        <v>2</v>
      </c>
      <c r="M226" s="43">
        <v>2</v>
      </c>
      <c r="N226" s="43">
        <v>4</v>
      </c>
      <c r="O226" s="43">
        <f t="shared" si="60"/>
        <v>5169</v>
      </c>
      <c r="P226" s="43">
        <f t="shared" si="61"/>
        <v>5242</v>
      </c>
      <c r="Q226" s="43">
        <f t="shared" si="62"/>
        <v>5313</v>
      </c>
      <c r="R226" s="43">
        <f t="shared" si="63"/>
        <v>5380</v>
      </c>
      <c r="S226" s="121" t="str">
        <f t="shared" si="56"/>
        <v>ok</v>
      </c>
      <c r="T226" s="45">
        <f t="shared" si="57"/>
        <v>1.393188854489164E-2</v>
      </c>
      <c r="U226" s="45">
        <f t="shared" si="58"/>
        <v>1.3549618320610687E-2</v>
      </c>
      <c r="V226" s="45">
        <f t="shared" si="59"/>
        <v>1.2238749764639428E-2</v>
      </c>
      <c r="W226" s="45">
        <f t="shared" si="64"/>
        <v>1.3240085543380584E-2</v>
      </c>
      <c r="X226" s="45">
        <f t="shared" si="68"/>
        <v>-1.5625E-2</v>
      </c>
      <c r="Y226" s="45">
        <f t="shared" si="68"/>
        <v>-1.5873015873015872E-2</v>
      </c>
      <c r="Z226" s="45">
        <f t="shared" si="68"/>
        <v>-5.3763440860215058E-3</v>
      </c>
      <c r="AA226" s="45">
        <f t="shared" si="67"/>
        <v>-1.2291453319679126E-2</v>
      </c>
      <c r="AB226" s="55">
        <f t="shared" si="69"/>
        <v>1</v>
      </c>
      <c r="AC226" s="45">
        <f t="shared" si="69"/>
        <v>0</v>
      </c>
      <c r="AD226" s="45">
        <f t="shared" si="69"/>
        <v>1</v>
      </c>
      <c r="AE226" s="131">
        <f t="shared" si="70"/>
        <v>0.5</v>
      </c>
      <c r="AF226" s="58" t="s">
        <v>300</v>
      </c>
    </row>
    <row r="227" spans="1:32" x14ac:dyDescent="0.2">
      <c r="A227" s="41">
        <v>220</v>
      </c>
      <c r="B227" s="42" t="s">
        <v>250</v>
      </c>
      <c r="C227" s="43">
        <v>1426</v>
      </c>
      <c r="D227" s="43">
        <v>1470</v>
      </c>
      <c r="E227" s="43">
        <v>1511</v>
      </c>
      <c r="F227" s="43">
        <v>1555</v>
      </c>
      <c r="G227" s="43">
        <v>0</v>
      </c>
      <c r="H227" s="43">
        <v>0</v>
      </c>
      <c r="I227" s="43">
        <v>0</v>
      </c>
      <c r="J227" s="43">
        <v>0</v>
      </c>
      <c r="K227" s="43">
        <v>0</v>
      </c>
      <c r="L227" s="43">
        <v>0</v>
      </c>
      <c r="M227" s="43">
        <v>0</v>
      </c>
      <c r="N227" s="43">
        <v>0</v>
      </c>
      <c r="O227" s="43">
        <f t="shared" si="60"/>
        <v>1426</v>
      </c>
      <c r="P227" s="43">
        <f t="shared" si="61"/>
        <v>1470</v>
      </c>
      <c r="Q227" s="43">
        <f t="shared" si="62"/>
        <v>1511</v>
      </c>
      <c r="R227" s="43">
        <f t="shared" si="63"/>
        <v>1555</v>
      </c>
      <c r="S227" s="121" t="str">
        <f t="shared" si="56"/>
        <v>ok</v>
      </c>
      <c r="T227" s="45">
        <f t="shared" si="57"/>
        <v>3.0855539971949508E-2</v>
      </c>
      <c r="U227" s="45">
        <f t="shared" si="58"/>
        <v>2.7891156462585033E-2</v>
      </c>
      <c r="V227" s="45">
        <f t="shared" si="59"/>
        <v>2.911978821972204E-2</v>
      </c>
      <c r="W227" s="45">
        <f t="shared" si="64"/>
        <v>2.9288828218085528E-2</v>
      </c>
      <c r="X227" s="45" t="s">
        <v>22</v>
      </c>
      <c r="Y227" s="45" t="s">
        <v>22</v>
      </c>
      <c r="Z227" s="45" t="s">
        <v>22</v>
      </c>
      <c r="AA227" s="45" t="s">
        <v>22</v>
      </c>
      <c r="AB227" s="45" t="s">
        <v>22</v>
      </c>
      <c r="AC227" s="45" t="s">
        <v>22</v>
      </c>
      <c r="AD227" s="45" t="s">
        <v>22</v>
      </c>
      <c r="AE227" s="45" t="s">
        <v>22</v>
      </c>
      <c r="AF227" s="58"/>
    </row>
    <row r="228" spans="1:32" ht="24" x14ac:dyDescent="0.2">
      <c r="A228" s="41">
        <v>221</v>
      </c>
      <c r="B228" s="42" t="s">
        <v>65</v>
      </c>
      <c r="C228" s="43">
        <v>64525</v>
      </c>
      <c r="D228" s="43">
        <v>67649</v>
      </c>
      <c r="E228" s="43">
        <v>70864</v>
      </c>
      <c r="F228" s="43">
        <v>74915</v>
      </c>
      <c r="G228" s="43">
        <v>23637</v>
      </c>
      <c r="H228" s="43">
        <v>25861</v>
      </c>
      <c r="I228" s="43">
        <v>26142</v>
      </c>
      <c r="J228" s="43">
        <v>28036</v>
      </c>
      <c r="K228" s="43">
        <v>1792</v>
      </c>
      <c r="L228" s="43">
        <v>2027</v>
      </c>
      <c r="M228" s="43">
        <v>1990</v>
      </c>
      <c r="N228" s="43">
        <v>1957</v>
      </c>
      <c r="O228" s="43">
        <f t="shared" si="60"/>
        <v>66317</v>
      </c>
      <c r="P228" s="43">
        <f t="shared" si="61"/>
        <v>69676</v>
      </c>
      <c r="Q228" s="43">
        <f t="shared" si="62"/>
        <v>72854</v>
      </c>
      <c r="R228" s="43">
        <f t="shared" si="63"/>
        <v>76872</v>
      </c>
      <c r="S228" s="121" t="str">
        <f t="shared" si="56"/>
        <v>ok</v>
      </c>
      <c r="T228" s="45">
        <f t="shared" si="57"/>
        <v>4.8415342890352576E-2</v>
      </c>
      <c r="U228" s="45">
        <f t="shared" si="58"/>
        <v>4.7524723203595028E-2</v>
      </c>
      <c r="V228" s="45">
        <f t="shared" si="59"/>
        <v>5.7165838789794539E-2</v>
      </c>
      <c r="W228" s="45">
        <f t="shared" si="64"/>
        <v>5.1035301627914052E-2</v>
      </c>
      <c r="X228" s="45">
        <f>(H228-G228)/G228</f>
        <v>9.4089774506070992E-2</v>
      </c>
      <c r="Y228" s="45">
        <f>(I228-H228)/H228</f>
        <v>1.0865782452341363E-2</v>
      </c>
      <c r="Z228" s="45">
        <f>(J228-I228)/I228</f>
        <v>7.2450462856705686E-2</v>
      </c>
      <c r="AA228" s="45">
        <f t="shared" si="67"/>
        <v>5.9135339938372687E-2</v>
      </c>
      <c r="AB228" s="55">
        <f t="shared" ref="AB228" si="71">(L228-K228)/K228</f>
        <v>0.13113839285714285</v>
      </c>
      <c r="AC228" s="45">
        <f t="shared" ref="AC228" si="72">(M228-L228)/L228</f>
        <v>-1.8253576714356193E-2</v>
      </c>
      <c r="AD228" s="45">
        <f t="shared" ref="AD228" si="73">(N228-M228)/M228</f>
        <v>-1.6582914572864323E-2</v>
      </c>
      <c r="AE228" s="131">
        <f>AVERAGE(AC228:AD228)</f>
        <v>-1.7418245643610258E-2</v>
      </c>
      <c r="AF228" s="58" t="s">
        <v>300</v>
      </c>
    </row>
    <row r="229" spans="1:32" x14ac:dyDescent="0.2">
      <c r="A229" s="41">
        <v>222</v>
      </c>
      <c r="B229" s="42" t="s">
        <v>251</v>
      </c>
      <c r="C229" s="43">
        <v>1276</v>
      </c>
      <c r="D229" s="43">
        <v>1281</v>
      </c>
      <c r="E229" s="43">
        <v>1292</v>
      </c>
      <c r="F229" s="43">
        <v>1303</v>
      </c>
      <c r="G229" s="43">
        <v>0</v>
      </c>
      <c r="H229" s="43">
        <v>0</v>
      </c>
      <c r="I229" s="43">
        <v>1</v>
      </c>
      <c r="J229" s="43">
        <v>0</v>
      </c>
      <c r="K229" s="43">
        <v>0</v>
      </c>
      <c r="L229" s="43">
        <v>0</v>
      </c>
      <c r="M229" s="43">
        <v>0</v>
      </c>
      <c r="N229" s="43">
        <v>0</v>
      </c>
      <c r="O229" s="43">
        <f t="shared" si="60"/>
        <v>1276</v>
      </c>
      <c r="P229" s="43">
        <f t="shared" si="61"/>
        <v>1281</v>
      </c>
      <c r="Q229" s="43">
        <f t="shared" si="62"/>
        <v>1292</v>
      </c>
      <c r="R229" s="43">
        <f t="shared" si="63"/>
        <v>1303</v>
      </c>
      <c r="S229" s="121" t="str">
        <f t="shared" si="56"/>
        <v>ok</v>
      </c>
      <c r="T229" s="45">
        <f t="shared" si="57"/>
        <v>3.9184952978056423E-3</v>
      </c>
      <c r="U229" s="45">
        <f t="shared" si="58"/>
        <v>8.5870413739266207E-3</v>
      </c>
      <c r="V229" s="45">
        <f t="shared" si="59"/>
        <v>8.5139318885448911E-3</v>
      </c>
      <c r="W229" s="45">
        <f t="shared" si="64"/>
        <v>7.0064895200923844E-3</v>
      </c>
      <c r="X229" s="45" t="s">
        <v>22</v>
      </c>
      <c r="Y229" s="45" t="s">
        <v>22</v>
      </c>
      <c r="Z229" s="45" t="s">
        <v>22</v>
      </c>
      <c r="AA229" s="45" t="s">
        <v>22</v>
      </c>
      <c r="AB229" s="45" t="s">
        <v>22</v>
      </c>
      <c r="AC229" s="45" t="s">
        <v>22</v>
      </c>
      <c r="AD229" s="45" t="s">
        <v>22</v>
      </c>
      <c r="AE229" s="45" t="s">
        <v>22</v>
      </c>
      <c r="AF229" s="58"/>
    </row>
    <row r="230" spans="1:32" x14ac:dyDescent="0.2">
      <c r="A230" s="41">
        <v>223</v>
      </c>
      <c r="B230" s="42" t="s">
        <v>252</v>
      </c>
      <c r="C230" s="43">
        <v>4637</v>
      </c>
      <c r="D230" s="43">
        <v>4699</v>
      </c>
      <c r="E230" s="43">
        <v>4723</v>
      </c>
      <c r="F230" s="43">
        <v>4889</v>
      </c>
      <c r="G230" s="43">
        <v>0</v>
      </c>
      <c r="H230" s="43">
        <v>0</v>
      </c>
      <c r="I230" s="43">
        <v>0</v>
      </c>
      <c r="J230" s="43">
        <v>0</v>
      </c>
      <c r="K230" s="43">
        <v>0</v>
      </c>
      <c r="L230" s="43">
        <v>0</v>
      </c>
      <c r="M230" s="43">
        <v>0</v>
      </c>
      <c r="N230" s="43">
        <v>0</v>
      </c>
      <c r="O230" s="43">
        <f t="shared" si="60"/>
        <v>4637</v>
      </c>
      <c r="P230" s="43">
        <f t="shared" si="61"/>
        <v>4699</v>
      </c>
      <c r="Q230" s="43">
        <f t="shared" si="62"/>
        <v>4723</v>
      </c>
      <c r="R230" s="43">
        <f t="shared" si="63"/>
        <v>4889</v>
      </c>
      <c r="S230" s="121" t="str">
        <f t="shared" si="56"/>
        <v>ok</v>
      </c>
      <c r="T230" s="45">
        <f t="shared" si="57"/>
        <v>1.3370713823592841E-2</v>
      </c>
      <c r="U230" s="45">
        <f t="shared" si="58"/>
        <v>5.1074696743988084E-3</v>
      </c>
      <c r="V230" s="45">
        <f t="shared" si="59"/>
        <v>3.5147152233749736E-2</v>
      </c>
      <c r="W230" s="45">
        <f t="shared" si="64"/>
        <v>1.7875111910580461E-2</v>
      </c>
      <c r="X230" s="45" t="s">
        <v>22</v>
      </c>
      <c r="Y230" s="45" t="s">
        <v>22</v>
      </c>
      <c r="Z230" s="45" t="s">
        <v>22</v>
      </c>
      <c r="AA230" s="45" t="s">
        <v>22</v>
      </c>
      <c r="AB230" s="45" t="s">
        <v>22</v>
      </c>
      <c r="AC230" s="45" t="s">
        <v>22</v>
      </c>
      <c r="AD230" s="45" t="s">
        <v>22</v>
      </c>
      <c r="AE230" s="45" t="s">
        <v>22</v>
      </c>
      <c r="AF230" s="58"/>
    </row>
    <row r="231" spans="1:32" x14ac:dyDescent="0.2">
      <c r="A231" s="41">
        <v>224</v>
      </c>
      <c r="B231" s="42" t="s">
        <v>253</v>
      </c>
      <c r="C231" s="43">
        <v>1483</v>
      </c>
      <c r="D231" s="43">
        <v>1495</v>
      </c>
      <c r="E231" s="43">
        <v>1499</v>
      </c>
      <c r="F231" s="43">
        <v>1521</v>
      </c>
      <c r="G231" s="43">
        <v>0</v>
      </c>
      <c r="H231" s="43">
        <v>0</v>
      </c>
      <c r="I231" s="43">
        <v>0</v>
      </c>
      <c r="J231" s="43">
        <v>0</v>
      </c>
      <c r="K231" s="43">
        <v>0</v>
      </c>
      <c r="L231" s="43">
        <v>0</v>
      </c>
      <c r="M231" s="43">
        <v>0</v>
      </c>
      <c r="N231" s="43">
        <v>0</v>
      </c>
      <c r="O231" s="43">
        <f t="shared" si="60"/>
        <v>1483</v>
      </c>
      <c r="P231" s="43">
        <f t="shared" si="61"/>
        <v>1495</v>
      </c>
      <c r="Q231" s="43">
        <f t="shared" si="62"/>
        <v>1499</v>
      </c>
      <c r="R231" s="43">
        <f t="shared" si="63"/>
        <v>1521</v>
      </c>
      <c r="S231" s="121" t="str">
        <f t="shared" si="56"/>
        <v>ok</v>
      </c>
      <c r="T231" s="45">
        <f t="shared" si="57"/>
        <v>8.091706001348618E-3</v>
      </c>
      <c r="U231" s="45">
        <f t="shared" si="58"/>
        <v>2.6755852842809363E-3</v>
      </c>
      <c r="V231" s="45">
        <f t="shared" si="59"/>
        <v>1.4676450967311541E-2</v>
      </c>
      <c r="W231" s="45">
        <f t="shared" si="64"/>
        <v>8.4812474176470323E-3</v>
      </c>
      <c r="X231" s="45" t="s">
        <v>22</v>
      </c>
      <c r="Y231" s="45" t="s">
        <v>22</v>
      </c>
      <c r="Z231" s="45" t="s">
        <v>22</v>
      </c>
      <c r="AA231" s="45" t="s">
        <v>22</v>
      </c>
      <c r="AB231" s="45" t="s">
        <v>22</v>
      </c>
      <c r="AC231" s="45" t="s">
        <v>22</v>
      </c>
      <c r="AD231" s="45" t="s">
        <v>22</v>
      </c>
      <c r="AE231" s="45" t="s">
        <v>22</v>
      </c>
      <c r="AF231" s="58"/>
    </row>
    <row r="232" spans="1:32" x14ac:dyDescent="0.2">
      <c r="A232" s="41">
        <v>225</v>
      </c>
      <c r="B232" s="42" t="s">
        <v>254</v>
      </c>
      <c r="C232" s="43">
        <v>910</v>
      </c>
      <c r="D232" s="43">
        <v>934</v>
      </c>
      <c r="E232" s="43">
        <v>949</v>
      </c>
      <c r="F232" s="43">
        <v>963</v>
      </c>
      <c r="G232" s="43">
        <v>0</v>
      </c>
      <c r="H232" s="43">
        <v>0</v>
      </c>
      <c r="I232" s="43">
        <v>0</v>
      </c>
      <c r="J232" s="43">
        <v>0</v>
      </c>
      <c r="K232" s="43">
        <v>0</v>
      </c>
      <c r="L232" s="43">
        <v>0</v>
      </c>
      <c r="M232" s="43">
        <v>0</v>
      </c>
      <c r="N232" s="43">
        <v>0</v>
      </c>
      <c r="O232" s="43">
        <f t="shared" si="60"/>
        <v>910</v>
      </c>
      <c r="P232" s="43">
        <f t="shared" si="61"/>
        <v>934</v>
      </c>
      <c r="Q232" s="43">
        <f t="shared" si="62"/>
        <v>949</v>
      </c>
      <c r="R232" s="43">
        <f t="shared" si="63"/>
        <v>963</v>
      </c>
      <c r="S232" s="121" t="str">
        <f t="shared" si="56"/>
        <v>ok</v>
      </c>
      <c r="T232" s="45">
        <f t="shared" si="57"/>
        <v>2.6373626373626374E-2</v>
      </c>
      <c r="U232" s="45">
        <f t="shared" si="58"/>
        <v>1.6059957173447537E-2</v>
      </c>
      <c r="V232" s="45">
        <f t="shared" si="59"/>
        <v>1.4752370916754479E-2</v>
      </c>
      <c r="W232" s="45">
        <f t="shared" si="64"/>
        <v>1.9061984821276131E-2</v>
      </c>
      <c r="X232" s="45" t="s">
        <v>22</v>
      </c>
      <c r="Y232" s="45" t="s">
        <v>22</v>
      </c>
      <c r="Z232" s="45" t="s">
        <v>22</v>
      </c>
      <c r="AA232" s="45" t="s">
        <v>22</v>
      </c>
      <c r="AB232" s="45" t="s">
        <v>22</v>
      </c>
      <c r="AC232" s="45" t="s">
        <v>22</v>
      </c>
      <c r="AD232" s="45" t="s">
        <v>22</v>
      </c>
      <c r="AE232" s="45" t="s">
        <v>22</v>
      </c>
      <c r="AF232" s="58"/>
    </row>
    <row r="233" spans="1:32" x14ac:dyDescent="0.2">
      <c r="A233" s="141" t="s">
        <v>255</v>
      </c>
      <c r="B233" s="141"/>
      <c r="C233" s="46">
        <f>SUBTOTAL(9,C8:C232)</f>
        <v>2297136</v>
      </c>
      <c r="D233" s="46">
        <f t="shared" ref="D233:F233" si="74">SUBTOTAL(9,D8:D232)</f>
        <v>2352737</v>
      </c>
      <c r="E233" s="46">
        <f t="shared" si="74"/>
        <v>2408819</v>
      </c>
      <c r="F233" s="46">
        <f t="shared" si="74"/>
        <v>2471517</v>
      </c>
      <c r="G233" s="46">
        <f>SUBTOTAL(9,G8:G232)</f>
        <v>1219773</v>
      </c>
      <c r="H233" s="46">
        <f t="shared" ref="H233:J233" si="75">SUBTOTAL(9,H8:H232)</f>
        <v>1291325</v>
      </c>
      <c r="I233" s="46">
        <f t="shared" si="75"/>
        <v>1365237</v>
      </c>
      <c r="J233" s="46">
        <f t="shared" si="75"/>
        <v>1428560</v>
      </c>
      <c r="K233" s="46">
        <f>SUBTOTAL(9,K8:K232)</f>
        <v>38086</v>
      </c>
      <c r="L233" s="46">
        <f t="shared" ref="L233:R233" si="76">SUBTOTAL(9,L8:L232)</f>
        <v>49902</v>
      </c>
      <c r="M233" s="46">
        <f t="shared" si="76"/>
        <v>51271</v>
      </c>
      <c r="N233" s="46">
        <f t="shared" si="76"/>
        <v>50931</v>
      </c>
      <c r="O233" s="46">
        <f t="shared" si="76"/>
        <v>2335222</v>
      </c>
      <c r="P233" s="46">
        <f t="shared" si="76"/>
        <v>2402639</v>
      </c>
      <c r="Q233" s="46">
        <f t="shared" si="76"/>
        <v>2460090</v>
      </c>
      <c r="R233" s="46">
        <f t="shared" si="76"/>
        <v>2522448</v>
      </c>
    </row>
  </sheetData>
  <autoFilter ref="S7:AE233" xr:uid="{FFAD0C65-CE31-4D5A-BFC2-C9987FA353A6}"/>
  <mergeCells count="14">
    <mergeCell ref="A1:J1"/>
    <mergeCell ref="AF5:AF7"/>
    <mergeCell ref="A233:B233"/>
    <mergeCell ref="T6:V6"/>
    <mergeCell ref="X6:AA6"/>
    <mergeCell ref="AB6:AE6"/>
    <mergeCell ref="T5:AE5"/>
    <mergeCell ref="O6:R6"/>
    <mergeCell ref="A5:R5"/>
    <mergeCell ref="C6:F6"/>
    <mergeCell ref="G6:J6"/>
    <mergeCell ref="K6:N6"/>
    <mergeCell ref="B6:B7"/>
    <mergeCell ref="A6:A7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0EA0E-686E-4CCB-BE87-4CA7A5ADEFE7}">
  <sheetPr codeName="Planilha5"/>
  <dimension ref="A1:AH233"/>
  <sheetViews>
    <sheetView zoomScale="130" zoomScaleNormal="130" workbookViewId="0">
      <pane xSplit="2" ySplit="7" topLeftCell="C8" activePane="bottomRight" state="frozen"/>
      <selection pane="topRight" activeCell="C1" sqref="C1"/>
      <selection pane="bottomLeft" activeCell="A4" sqref="A4"/>
      <selection pane="bottomRight" activeCell="F11" sqref="F11"/>
    </sheetView>
  </sheetViews>
  <sheetFormatPr defaultColWidth="9.140625" defaultRowHeight="12" x14ac:dyDescent="0.2"/>
  <cols>
    <col min="1" max="1" width="4.5703125" style="49" customWidth="1"/>
    <col min="2" max="2" width="25.85546875" style="50" bestFit="1" customWidth="1"/>
    <col min="3" max="18" width="11.140625" style="49" bestFit="1" customWidth="1"/>
    <col min="19" max="19" width="12.85546875" style="49" customWidth="1"/>
    <col min="20" max="20" width="14.7109375" style="49" customWidth="1"/>
    <col min="21" max="21" width="11" style="135" customWidth="1"/>
    <col min="22" max="33" width="10.7109375" style="48" customWidth="1"/>
    <col min="34" max="34" width="43.140625" style="59" customWidth="1"/>
    <col min="35" max="16384" width="9.140625" style="39"/>
  </cols>
  <sheetData>
    <row r="1" spans="1:34" ht="18" x14ac:dyDescent="0.2">
      <c r="A1" s="177" t="s">
        <v>332</v>
      </c>
      <c r="B1" s="177"/>
      <c r="C1" s="177"/>
      <c r="D1" s="177"/>
      <c r="E1" s="177"/>
      <c r="F1" s="177"/>
      <c r="G1" s="177"/>
      <c r="H1" s="177"/>
      <c r="I1" s="177"/>
      <c r="J1" s="177"/>
      <c r="V1" s="134" t="s">
        <v>293</v>
      </c>
      <c r="W1" s="55"/>
      <c r="X1" s="132" t="s">
        <v>298</v>
      </c>
      <c r="AH1" s="48"/>
    </row>
    <row r="2" spans="1:34" x14ac:dyDescent="0.2">
      <c r="W2" s="133"/>
      <c r="X2" s="132" t="s">
        <v>299</v>
      </c>
      <c r="AH2" s="48"/>
    </row>
    <row r="5" spans="1:34" x14ac:dyDescent="0.2">
      <c r="A5" s="141" t="s">
        <v>288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52" t="s">
        <v>268</v>
      </c>
      <c r="T5" s="39"/>
      <c r="U5" s="136"/>
      <c r="V5" s="150" t="s">
        <v>277</v>
      </c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44" t="s">
        <v>282</v>
      </c>
    </row>
    <row r="6" spans="1:34" x14ac:dyDescent="0.2">
      <c r="A6" s="141" t="s">
        <v>66</v>
      </c>
      <c r="B6" s="141" t="s">
        <v>67</v>
      </c>
      <c r="C6" s="141" t="s">
        <v>263</v>
      </c>
      <c r="D6" s="141"/>
      <c r="E6" s="141"/>
      <c r="F6" s="141"/>
      <c r="G6" s="141" t="s">
        <v>264</v>
      </c>
      <c r="H6" s="141"/>
      <c r="I6" s="141"/>
      <c r="J6" s="141"/>
      <c r="K6" s="141" t="s">
        <v>265</v>
      </c>
      <c r="L6" s="141"/>
      <c r="M6" s="141"/>
      <c r="N6" s="141"/>
      <c r="O6" s="141" t="s">
        <v>266</v>
      </c>
      <c r="P6" s="141"/>
      <c r="Q6" s="141"/>
      <c r="R6" s="141"/>
      <c r="S6" s="152"/>
      <c r="T6" s="142" t="s">
        <v>258</v>
      </c>
      <c r="U6" s="137"/>
      <c r="V6" s="141" t="s">
        <v>263</v>
      </c>
      <c r="W6" s="141"/>
      <c r="X6" s="141"/>
      <c r="Y6" s="141"/>
      <c r="Z6" s="141" t="s">
        <v>264</v>
      </c>
      <c r="AA6" s="141"/>
      <c r="AB6" s="141"/>
      <c r="AC6" s="141"/>
      <c r="AD6" s="141" t="s">
        <v>265</v>
      </c>
      <c r="AE6" s="141"/>
      <c r="AF6" s="141"/>
      <c r="AG6" s="141"/>
      <c r="AH6" s="145"/>
    </row>
    <row r="7" spans="1:34" x14ac:dyDescent="0.2">
      <c r="A7" s="141"/>
      <c r="B7" s="141"/>
      <c r="C7" s="40">
        <v>2017</v>
      </c>
      <c r="D7" s="40">
        <v>2018</v>
      </c>
      <c r="E7" s="40">
        <v>2019</v>
      </c>
      <c r="F7" s="40">
        <v>2020</v>
      </c>
      <c r="G7" s="40">
        <v>2017</v>
      </c>
      <c r="H7" s="40">
        <v>2018</v>
      </c>
      <c r="I7" s="40">
        <v>2019</v>
      </c>
      <c r="J7" s="40">
        <v>2020</v>
      </c>
      <c r="K7" s="40">
        <v>2017</v>
      </c>
      <c r="L7" s="40">
        <v>2018</v>
      </c>
      <c r="M7" s="40">
        <v>2019</v>
      </c>
      <c r="N7" s="40">
        <v>2020</v>
      </c>
      <c r="O7" s="40">
        <v>2017</v>
      </c>
      <c r="P7" s="40">
        <v>2018</v>
      </c>
      <c r="Q7" s="40">
        <v>2019</v>
      </c>
      <c r="R7" s="40">
        <v>2020</v>
      </c>
      <c r="S7" s="152"/>
      <c r="T7" s="143"/>
      <c r="U7" s="138"/>
      <c r="V7" s="40" t="s">
        <v>274</v>
      </c>
      <c r="W7" s="40" t="s">
        <v>275</v>
      </c>
      <c r="X7" s="40" t="s">
        <v>276</v>
      </c>
      <c r="Y7" s="40" t="s">
        <v>273</v>
      </c>
      <c r="Z7" s="40" t="s">
        <v>274</v>
      </c>
      <c r="AA7" s="40" t="s">
        <v>275</v>
      </c>
      <c r="AB7" s="40" t="s">
        <v>276</v>
      </c>
      <c r="AC7" s="40" t="s">
        <v>273</v>
      </c>
      <c r="AD7" s="40" t="s">
        <v>274</v>
      </c>
      <c r="AE7" s="40" t="s">
        <v>275</v>
      </c>
      <c r="AF7" s="40" t="s">
        <v>276</v>
      </c>
      <c r="AG7" s="40" t="s">
        <v>273</v>
      </c>
      <c r="AH7" s="146"/>
    </row>
    <row r="8" spans="1:34" x14ac:dyDescent="0.2">
      <c r="A8" s="41">
        <v>1</v>
      </c>
      <c r="B8" s="42" t="s">
        <v>68</v>
      </c>
      <c r="C8" s="43">
        <v>458060</v>
      </c>
      <c r="D8" s="43">
        <v>445340</v>
      </c>
      <c r="E8" s="43">
        <v>450770</v>
      </c>
      <c r="F8" s="43">
        <v>457100</v>
      </c>
      <c r="G8" s="43">
        <v>300800</v>
      </c>
      <c r="H8" s="43">
        <v>300870</v>
      </c>
      <c r="I8" s="43">
        <v>310480</v>
      </c>
      <c r="J8" s="43">
        <v>323221</v>
      </c>
      <c r="K8" s="43">
        <v>106420</v>
      </c>
      <c r="L8" s="43">
        <v>104430</v>
      </c>
      <c r="M8" s="43">
        <v>109750</v>
      </c>
      <c r="N8" s="43">
        <v>116506</v>
      </c>
      <c r="O8" s="43">
        <v>106420</v>
      </c>
      <c r="P8" s="43">
        <v>104430</v>
      </c>
      <c r="Q8" s="43">
        <v>109750</v>
      </c>
      <c r="R8" s="43">
        <v>116506</v>
      </c>
      <c r="S8" s="44">
        <f>IF(R8&lt;&gt;0,R8/N8,"-")</f>
        <v>1</v>
      </c>
      <c r="T8" s="43"/>
      <c r="U8" s="121" t="str">
        <f t="shared" ref="U8:U71" si="0">IF(K8="-","   ",IF((G8-K8)&gt;=0,"ok","esgoto maior"))</f>
        <v>ok</v>
      </c>
      <c r="V8" s="45">
        <f t="shared" ref="V8:V71" si="1">(D8-C8)/C8</f>
        <v>-2.7769287866218399E-2</v>
      </c>
      <c r="W8" s="45">
        <f t="shared" ref="W8:W71" si="2">(E8-D8)/D8</f>
        <v>1.2192931243544258E-2</v>
      </c>
      <c r="X8" s="45">
        <f t="shared" ref="X8:X71" si="3">(F8-E8)/E8</f>
        <v>1.4042638152494621E-2</v>
      </c>
      <c r="Y8" s="45">
        <f>AVERAGE(V8:X8)</f>
        <v>-5.1123949005984007E-4</v>
      </c>
      <c r="Z8" s="45">
        <f>(H8-G8)/G8</f>
        <v>2.3271276595744682E-4</v>
      </c>
      <c r="AA8" s="45">
        <f>(I8-H8)/H8</f>
        <v>3.1940705287998139E-2</v>
      </c>
      <c r="AB8" s="45">
        <f>(J8-I8)/I8</f>
        <v>4.1036459675341405E-2</v>
      </c>
      <c r="AC8" s="45">
        <f>AVERAGE(Z8:AB8)</f>
        <v>2.4403292576432329E-2</v>
      </c>
      <c r="AD8" s="45">
        <f>(L8-K8)/K8</f>
        <v>-1.8699492576583349E-2</v>
      </c>
      <c r="AE8" s="45">
        <f>(M8-L8)/L8</f>
        <v>5.094321555108685E-2</v>
      </c>
      <c r="AF8" s="45">
        <f>(N8-M8)/M8</f>
        <v>6.1558086560364468E-2</v>
      </c>
      <c r="AG8" s="45">
        <f>AVERAGE(AD8:AF8)</f>
        <v>3.1267269844955987E-2</v>
      </c>
      <c r="AH8" s="58"/>
    </row>
    <row r="9" spans="1:34" x14ac:dyDescent="0.2">
      <c r="A9" s="41">
        <v>2</v>
      </c>
      <c r="B9" s="42" t="s">
        <v>69</v>
      </c>
      <c r="C9" s="43">
        <v>1230800</v>
      </c>
      <c r="D9" s="43">
        <v>1178820</v>
      </c>
      <c r="E9" s="43">
        <v>1206480</v>
      </c>
      <c r="F9" s="43">
        <v>1274581</v>
      </c>
      <c r="G9" s="43">
        <v>884290</v>
      </c>
      <c r="H9" s="43">
        <v>845240</v>
      </c>
      <c r="I9" s="43">
        <v>879490</v>
      </c>
      <c r="J9" s="43">
        <v>918311</v>
      </c>
      <c r="K9" s="43">
        <v>330230</v>
      </c>
      <c r="L9" s="43">
        <v>456620</v>
      </c>
      <c r="M9" s="43">
        <v>473550</v>
      </c>
      <c r="N9" s="43">
        <v>486853</v>
      </c>
      <c r="O9" s="43">
        <v>330230</v>
      </c>
      <c r="P9" s="43">
        <v>456620</v>
      </c>
      <c r="Q9" s="43">
        <v>473550</v>
      </c>
      <c r="R9" s="43">
        <v>486853</v>
      </c>
      <c r="S9" s="44">
        <f t="shared" ref="S9:S72" si="4">IF(R9&lt;&gt;0,R9/N9,"-")</f>
        <v>1</v>
      </c>
      <c r="T9" s="43"/>
      <c r="U9" s="121" t="str">
        <f t="shared" si="0"/>
        <v>ok</v>
      </c>
      <c r="V9" s="45">
        <f t="shared" si="1"/>
        <v>-4.2232694182645435E-2</v>
      </c>
      <c r="W9" s="45">
        <f t="shared" si="2"/>
        <v>2.3464142108209903E-2</v>
      </c>
      <c r="X9" s="45">
        <f t="shared" si="3"/>
        <v>5.6446024799416482E-2</v>
      </c>
      <c r="Y9" s="45">
        <f t="shared" ref="Y9:Y72" si="5">AVERAGE(V9:X9)</f>
        <v>1.2559157574993651E-2</v>
      </c>
      <c r="Z9" s="45">
        <f t="shared" ref="Z9:Z72" si="6">(H9-G9)/G9</f>
        <v>-4.415972135837791E-2</v>
      </c>
      <c r="AA9" s="45">
        <f t="shared" ref="AA9:AA72" si="7">(I9-H9)/H9</f>
        <v>4.0521035445553924E-2</v>
      </c>
      <c r="AB9" s="45">
        <f t="shared" ref="AB9:AB72" si="8">(J9-I9)/I9</f>
        <v>4.4140354068835347E-2</v>
      </c>
      <c r="AC9" s="45">
        <f t="shared" ref="AC9:AC72" si="9">AVERAGE(Z9:AB9)</f>
        <v>1.3500556052003787E-2</v>
      </c>
      <c r="AD9" s="45">
        <f t="shared" ref="AD9:AD71" si="10">(L9-K9)/K9</f>
        <v>0.38273324652514912</v>
      </c>
      <c r="AE9" s="45">
        <f>(M9-L9)/L9</f>
        <v>3.7076781568919449E-2</v>
      </c>
      <c r="AF9" s="45">
        <f>(N9-M9)/M9</f>
        <v>2.8092070531094922E-2</v>
      </c>
      <c r="AG9" s="45">
        <f t="shared" ref="AG9" si="11">AVERAGE(AD9:AF9)</f>
        <v>0.14930069954172118</v>
      </c>
      <c r="AH9" s="58"/>
    </row>
    <row r="10" spans="1:34" x14ac:dyDescent="0.2">
      <c r="A10" s="41">
        <v>3</v>
      </c>
      <c r="B10" s="42" t="s">
        <v>70</v>
      </c>
      <c r="C10" s="43">
        <v>155780</v>
      </c>
      <c r="D10" s="43">
        <v>152460</v>
      </c>
      <c r="E10" s="43">
        <v>175110</v>
      </c>
      <c r="F10" s="43">
        <v>152038</v>
      </c>
      <c r="G10" s="43">
        <v>114700</v>
      </c>
      <c r="H10" s="43">
        <v>113750</v>
      </c>
      <c r="I10" s="43">
        <v>116920</v>
      </c>
      <c r="J10" s="43">
        <v>122596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4" t="str">
        <f t="shared" si="4"/>
        <v>-</v>
      </c>
      <c r="T10" s="43"/>
      <c r="U10" s="121" t="str">
        <f t="shared" si="0"/>
        <v>ok</v>
      </c>
      <c r="V10" s="45">
        <f t="shared" si="1"/>
        <v>-2.1312106817306459E-2</v>
      </c>
      <c r="W10" s="45">
        <f t="shared" si="2"/>
        <v>0.14856355765446674</v>
      </c>
      <c r="X10" s="45">
        <f t="shared" si="3"/>
        <v>-0.13175718120038832</v>
      </c>
      <c r="Y10" s="45">
        <f t="shared" si="5"/>
        <v>-1.5019101210760148E-3</v>
      </c>
      <c r="Z10" s="45">
        <f t="shared" si="6"/>
        <v>-8.282476024411508E-3</v>
      </c>
      <c r="AA10" s="45">
        <f t="shared" si="7"/>
        <v>2.7868131868131869E-2</v>
      </c>
      <c r="AB10" s="45">
        <f t="shared" si="8"/>
        <v>4.8546014368799177E-2</v>
      </c>
      <c r="AC10" s="45">
        <f t="shared" si="9"/>
        <v>2.2710556737506511E-2</v>
      </c>
      <c r="AD10" s="45" t="s">
        <v>22</v>
      </c>
      <c r="AE10" s="45" t="s">
        <v>22</v>
      </c>
      <c r="AF10" s="45" t="s">
        <v>22</v>
      </c>
      <c r="AG10" s="45" t="s">
        <v>22</v>
      </c>
      <c r="AH10" s="58"/>
    </row>
    <row r="11" spans="1:34" x14ac:dyDescent="0.2">
      <c r="A11" s="41">
        <v>4</v>
      </c>
      <c r="B11" s="42" t="s">
        <v>71</v>
      </c>
      <c r="C11" s="43">
        <v>179140</v>
      </c>
      <c r="D11" s="43">
        <v>171270</v>
      </c>
      <c r="E11" s="43">
        <v>185870</v>
      </c>
      <c r="F11" s="43">
        <v>205322</v>
      </c>
      <c r="G11" s="43">
        <v>135590</v>
      </c>
      <c r="H11" s="43">
        <v>132520</v>
      </c>
      <c r="I11" s="43">
        <v>141770</v>
      </c>
      <c r="J11" s="43">
        <v>151468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4" t="str">
        <f t="shared" si="4"/>
        <v>-</v>
      </c>
      <c r="T11" s="43"/>
      <c r="U11" s="121" t="str">
        <f t="shared" si="0"/>
        <v>ok</v>
      </c>
      <c r="V11" s="45">
        <f t="shared" si="1"/>
        <v>-4.3932120129507646E-2</v>
      </c>
      <c r="W11" s="45">
        <f t="shared" si="2"/>
        <v>8.5245518771530332E-2</v>
      </c>
      <c r="X11" s="45">
        <f t="shared" si="3"/>
        <v>0.1046537902835315</v>
      </c>
      <c r="Y11" s="45">
        <f t="shared" si="5"/>
        <v>4.8655729641851393E-2</v>
      </c>
      <c r="Z11" s="45">
        <f t="shared" si="6"/>
        <v>-2.2641787742458883E-2</v>
      </c>
      <c r="AA11" s="45">
        <f t="shared" si="7"/>
        <v>6.9800784787201933E-2</v>
      </c>
      <c r="AB11" s="45">
        <f t="shared" si="8"/>
        <v>6.8406574028355788E-2</v>
      </c>
      <c r="AC11" s="45">
        <f t="shared" si="9"/>
        <v>3.8521857024366279E-2</v>
      </c>
      <c r="AD11" s="45" t="s">
        <v>22</v>
      </c>
      <c r="AE11" s="45" t="s">
        <v>22</v>
      </c>
      <c r="AF11" s="140" t="s">
        <v>22</v>
      </c>
      <c r="AG11" s="45" t="s">
        <v>22</v>
      </c>
      <c r="AH11" s="58"/>
    </row>
    <row r="12" spans="1:34" x14ac:dyDescent="0.2">
      <c r="A12" s="41">
        <v>5</v>
      </c>
      <c r="B12" s="42" t="s">
        <v>72</v>
      </c>
      <c r="C12" s="43">
        <v>124770</v>
      </c>
      <c r="D12" s="43">
        <v>116620</v>
      </c>
      <c r="E12" s="43">
        <v>132280</v>
      </c>
      <c r="F12" s="43">
        <v>120522</v>
      </c>
      <c r="G12" s="43">
        <v>96030</v>
      </c>
      <c r="H12" s="43">
        <v>92240</v>
      </c>
      <c r="I12" s="43">
        <v>94910</v>
      </c>
      <c r="J12" s="43">
        <v>97343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4" t="str">
        <f t="shared" si="4"/>
        <v>-</v>
      </c>
      <c r="T12" s="43"/>
      <c r="U12" s="121" t="str">
        <f t="shared" si="0"/>
        <v>ok</v>
      </c>
      <c r="V12" s="45">
        <f t="shared" si="1"/>
        <v>-6.5320189148032379E-2</v>
      </c>
      <c r="W12" s="45">
        <f t="shared" si="2"/>
        <v>0.13428228434230835</v>
      </c>
      <c r="X12" s="45">
        <f t="shared" si="3"/>
        <v>-8.8887208950710617E-2</v>
      </c>
      <c r="Y12" s="45">
        <f t="shared" si="5"/>
        <v>-6.6417045854782154E-3</v>
      </c>
      <c r="Z12" s="45">
        <f t="shared" si="6"/>
        <v>-3.9466833281266274E-2</v>
      </c>
      <c r="AA12" s="45">
        <f t="shared" si="7"/>
        <v>2.8946227233304422E-2</v>
      </c>
      <c r="AB12" s="45">
        <f t="shared" si="8"/>
        <v>2.5634811927088819E-2</v>
      </c>
      <c r="AC12" s="45">
        <f t="shared" si="9"/>
        <v>5.0380686263756559E-3</v>
      </c>
      <c r="AD12" s="45" t="s">
        <v>22</v>
      </c>
      <c r="AE12" s="45" t="s">
        <v>22</v>
      </c>
      <c r="AF12" s="140" t="s">
        <v>22</v>
      </c>
      <c r="AG12" s="45" t="s">
        <v>22</v>
      </c>
      <c r="AH12" s="58"/>
    </row>
    <row r="13" spans="1:34" ht="24" x14ac:dyDescent="0.2">
      <c r="A13" s="41">
        <v>6</v>
      </c>
      <c r="B13" s="42" t="s">
        <v>28</v>
      </c>
      <c r="C13" s="43">
        <v>9423760</v>
      </c>
      <c r="D13" s="43">
        <v>10618790</v>
      </c>
      <c r="E13" s="43">
        <v>12167060</v>
      </c>
      <c r="F13" s="43">
        <v>13162203.920000002</v>
      </c>
      <c r="G13" s="43">
        <v>6634830</v>
      </c>
      <c r="H13" s="43">
        <v>6734580</v>
      </c>
      <c r="I13" s="43">
        <v>7055360</v>
      </c>
      <c r="J13" s="43">
        <v>7633882</v>
      </c>
      <c r="K13" s="43">
        <v>86960</v>
      </c>
      <c r="L13" s="43">
        <v>795670</v>
      </c>
      <c r="M13" s="43">
        <v>1954580</v>
      </c>
      <c r="N13" s="43">
        <v>2526844</v>
      </c>
      <c r="O13" s="43">
        <v>86960</v>
      </c>
      <c r="P13" s="43">
        <v>649820</v>
      </c>
      <c r="Q13" s="43">
        <v>1634420</v>
      </c>
      <c r="R13" s="43">
        <v>2172181</v>
      </c>
      <c r="S13" s="44">
        <f t="shared" si="4"/>
        <v>0.85964190903751869</v>
      </c>
      <c r="T13" s="43"/>
      <c r="U13" s="121" t="str">
        <f t="shared" si="0"/>
        <v>ok</v>
      </c>
      <c r="V13" s="45">
        <f t="shared" si="1"/>
        <v>0.1268103177500276</v>
      </c>
      <c r="W13" s="45">
        <f t="shared" si="2"/>
        <v>0.14580474799859494</v>
      </c>
      <c r="X13" s="45">
        <f t="shared" si="3"/>
        <v>8.179000678882177E-2</v>
      </c>
      <c r="Y13" s="45">
        <f t="shared" si="5"/>
        <v>0.1181350241791481</v>
      </c>
      <c r="Z13" s="45">
        <f t="shared" si="6"/>
        <v>1.5034296281894186E-2</v>
      </c>
      <c r="AA13" s="45">
        <f t="shared" si="7"/>
        <v>4.7631775106985144E-2</v>
      </c>
      <c r="AB13" s="45">
        <f t="shared" si="8"/>
        <v>8.1997516781567484E-2</v>
      </c>
      <c r="AC13" s="45">
        <f t="shared" si="9"/>
        <v>4.8221196056815609E-2</v>
      </c>
      <c r="AD13" s="55">
        <f t="shared" si="10"/>
        <v>8.149839006439743</v>
      </c>
      <c r="AE13" s="55">
        <f>(M13-L13)/L13</f>
        <v>1.4565209194766675</v>
      </c>
      <c r="AF13" s="140">
        <f>(N13-M13)/M13</f>
        <v>0.29278105782316405</v>
      </c>
      <c r="AG13" s="131">
        <f>AF13</f>
        <v>0.29278105782316405</v>
      </c>
      <c r="AH13" s="58" t="s">
        <v>283</v>
      </c>
    </row>
    <row r="14" spans="1:34" x14ac:dyDescent="0.2">
      <c r="A14" s="41">
        <v>7</v>
      </c>
      <c r="B14" s="42" t="s">
        <v>73</v>
      </c>
      <c r="C14" s="43">
        <v>1282430</v>
      </c>
      <c r="D14" s="43">
        <v>1303020</v>
      </c>
      <c r="E14" s="43">
        <v>1357980</v>
      </c>
      <c r="F14" s="43">
        <v>1424233</v>
      </c>
      <c r="G14" s="43">
        <v>952260</v>
      </c>
      <c r="H14" s="43">
        <v>940110</v>
      </c>
      <c r="I14" s="43">
        <v>984240</v>
      </c>
      <c r="J14" s="43">
        <v>1031192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4" t="str">
        <f t="shared" si="4"/>
        <v>-</v>
      </c>
      <c r="T14" s="43"/>
      <c r="U14" s="121" t="str">
        <f t="shared" si="0"/>
        <v>ok</v>
      </c>
      <c r="V14" s="45">
        <f t="shared" si="1"/>
        <v>1.6055457217937823E-2</v>
      </c>
      <c r="W14" s="45">
        <f t="shared" si="2"/>
        <v>4.2178938159045908E-2</v>
      </c>
      <c r="X14" s="45">
        <f t="shared" si="3"/>
        <v>4.8787905565619523E-2</v>
      </c>
      <c r="Y14" s="45">
        <f t="shared" si="5"/>
        <v>3.5674100314201089E-2</v>
      </c>
      <c r="Z14" s="45">
        <f t="shared" si="6"/>
        <v>-1.2759120408291852E-2</v>
      </c>
      <c r="AA14" s="45">
        <f t="shared" si="7"/>
        <v>4.694131537798768E-2</v>
      </c>
      <c r="AB14" s="45">
        <f t="shared" si="8"/>
        <v>4.7703812078354869E-2</v>
      </c>
      <c r="AC14" s="45">
        <f t="shared" si="9"/>
        <v>2.7295335682683566E-2</v>
      </c>
      <c r="AD14" s="45" t="s">
        <v>22</v>
      </c>
      <c r="AE14" s="45" t="s">
        <v>22</v>
      </c>
      <c r="AF14" s="140" t="s">
        <v>22</v>
      </c>
      <c r="AG14" s="45" t="s">
        <v>22</v>
      </c>
      <c r="AH14" s="58"/>
    </row>
    <row r="15" spans="1:34" x14ac:dyDescent="0.2">
      <c r="A15" s="41">
        <v>8</v>
      </c>
      <c r="B15" s="42" t="s">
        <v>74</v>
      </c>
      <c r="C15" s="43">
        <v>129120</v>
      </c>
      <c r="D15" s="43">
        <v>126780</v>
      </c>
      <c r="E15" s="43">
        <v>125780</v>
      </c>
      <c r="F15" s="43">
        <v>128781</v>
      </c>
      <c r="G15" s="43">
        <v>100300</v>
      </c>
      <c r="H15" s="43">
        <v>98740</v>
      </c>
      <c r="I15" s="43">
        <v>101180</v>
      </c>
      <c r="J15" s="43">
        <v>102494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4" t="str">
        <f t="shared" si="4"/>
        <v>-</v>
      </c>
      <c r="T15" s="43"/>
      <c r="U15" s="121" t="str">
        <f t="shared" si="0"/>
        <v>ok</v>
      </c>
      <c r="V15" s="45">
        <f t="shared" si="1"/>
        <v>-1.812267657992565E-2</v>
      </c>
      <c r="W15" s="45">
        <f t="shared" si="2"/>
        <v>-7.8876794447073663E-3</v>
      </c>
      <c r="X15" s="45">
        <f t="shared" si="3"/>
        <v>2.3859119096835746E-2</v>
      </c>
      <c r="Y15" s="45">
        <f t="shared" si="5"/>
        <v>-7.1707897593242342E-4</v>
      </c>
      <c r="Z15" s="45">
        <f t="shared" si="6"/>
        <v>-1.5553339980059821E-2</v>
      </c>
      <c r="AA15" s="45">
        <f t="shared" si="7"/>
        <v>2.4711363176017825E-2</v>
      </c>
      <c r="AB15" s="45">
        <f t="shared" si="8"/>
        <v>1.2986756275943862E-2</v>
      </c>
      <c r="AC15" s="45">
        <f t="shared" si="9"/>
        <v>7.3815931573006227E-3</v>
      </c>
      <c r="AD15" s="45" t="s">
        <v>22</v>
      </c>
      <c r="AE15" s="45" t="s">
        <v>22</v>
      </c>
      <c r="AF15" s="45" t="s">
        <v>22</v>
      </c>
      <c r="AG15" s="45" t="s">
        <v>22</v>
      </c>
      <c r="AH15" s="58"/>
    </row>
    <row r="16" spans="1:34" x14ac:dyDescent="0.2">
      <c r="A16" s="41">
        <v>9</v>
      </c>
      <c r="B16" s="42" t="s">
        <v>75</v>
      </c>
      <c r="C16" s="43">
        <v>336580</v>
      </c>
      <c r="D16" s="43">
        <v>335290</v>
      </c>
      <c r="E16" s="43">
        <v>356260</v>
      </c>
      <c r="F16" s="43">
        <v>366726</v>
      </c>
      <c r="G16" s="43">
        <v>267510</v>
      </c>
      <c r="H16" s="43">
        <v>268150</v>
      </c>
      <c r="I16" s="43">
        <v>304100</v>
      </c>
      <c r="J16" s="43">
        <v>324014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4" t="str">
        <f t="shared" si="4"/>
        <v>-</v>
      </c>
      <c r="T16" s="43"/>
      <c r="U16" s="121" t="str">
        <f t="shared" si="0"/>
        <v>ok</v>
      </c>
      <c r="V16" s="45">
        <f t="shared" si="1"/>
        <v>-3.8326697961851568E-3</v>
      </c>
      <c r="W16" s="45">
        <f t="shared" si="2"/>
        <v>6.2542873333532173E-2</v>
      </c>
      <c r="X16" s="45">
        <f t="shared" si="3"/>
        <v>2.9377420984674114E-2</v>
      </c>
      <c r="Y16" s="45">
        <f t="shared" si="5"/>
        <v>2.9362541507340374E-2</v>
      </c>
      <c r="Z16" s="45">
        <f t="shared" si="6"/>
        <v>2.3924339277036372E-3</v>
      </c>
      <c r="AA16" s="45">
        <f t="shared" si="7"/>
        <v>0.13406675368264032</v>
      </c>
      <c r="AB16" s="45">
        <f t="shared" si="8"/>
        <v>6.5485037816507732E-2</v>
      </c>
      <c r="AC16" s="45">
        <f t="shared" si="9"/>
        <v>6.7314741808950571E-2</v>
      </c>
      <c r="AD16" s="45" t="s">
        <v>22</v>
      </c>
      <c r="AE16" s="45" t="s">
        <v>22</v>
      </c>
      <c r="AF16" s="140" t="s">
        <v>22</v>
      </c>
      <c r="AG16" s="45" t="s">
        <v>22</v>
      </c>
      <c r="AH16" s="58"/>
    </row>
    <row r="17" spans="1:34" x14ac:dyDescent="0.2">
      <c r="A17" s="41">
        <v>10</v>
      </c>
      <c r="B17" s="42" t="s">
        <v>76</v>
      </c>
      <c r="C17" s="43">
        <v>728180</v>
      </c>
      <c r="D17" s="43">
        <v>763890</v>
      </c>
      <c r="E17" s="43">
        <v>853130</v>
      </c>
      <c r="F17" s="43">
        <v>845479</v>
      </c>
      <c r="G17" s="43">
        <v>487520</v>
      </c>
      <c r="H17" s="43">
        <v>493660</v>
      </c>
      <c r="I17" s="43">
        <v>544330</v>
      </c>
      <c r="J17" s="43">
        <v>539186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4" t="str">
        <f t="shared" si="4"/>
        <v>-</v>
      </c>
      <c r="T17" s="43"/>
      <c r="U17" s="121" t="str">
        <f t="shared" si="0"/>
        <v>ok</v>
      </c>
      <c r="V17" s="45">
        <f t="shared" si="1"/>
        <v>4.9040072509544341E-2</v>
      </c>
      <c r="W17" s="45">
        <f t="shared" si="2"/>
        <v>0.11682310280275957</v>
      </c>
      <c r="X17" s="45">
        <f t="shared" si="3"/>
        <v>-8.9681525676039986E-3</v>
      </c>
      <c r="Y17" s="45">
        <f t="shared" si="5"/>
        <v>5.2298340914899967E-2</v>
      </c>
      <c r="Z17" s="45">
        <f t="shared" si="6"/>
        <v>1.2594355103380373E-2</v>
      </c>
      <c r="AA17" s="45">
        <f t="shared" si="7"/>
        <v>0.10264149414576834</v>
      </c>
      <c r="AB17" s="45">
        <f t="shared" si="8"/>
        <v>-9.4501497253504305E-3</v>
      </c>
      <c r="AC17" s="45">
        <f t="shared" si="9"/>
        <v>3.5261899841266098E-2</v>
      </c>
      <c r="AD17" s="45" t="s">
        <v>22</v>
      </c>
      <c r="AE17" s="45" t="s">
        <v>22</v>
      </c>
      <c r="AF17" s="140" t="s">
        <v>22</v>
      </c>
      <c r="AG17" s="45" t="s">
        <v>22</v>
      </c>
      <c r="AH17" s="58"/>
    </row>
    <row r="18" spans="1:34" ht="24" x14ac:dyDescent="0.2">
      <c r="A18" s="41">
        <v>11</v>
      </c>
      <c r="B18" s="42" t="s">
        <v>77</v>
      </c>
      <c r="C18" s="43">
        <v>1162910</v>
      </c>
      <c r="D18" s="43">
        <v>914900</v>
      </c>
      <c r="E18" s="43">
        <v>935790</v>
      </c>
      <c r="F18" s="43">
        <v>1035316.6</v>
      </c>
      <c r="G18" s="43">
        <v>344170</v>
      </c>
      <c r="H18" s="43">
        <v>337790</v>
      </c>
      <c r="I18" s="43">
        <v>696240</v>
      </c>
      <c r="J18" s="43">
        <v>350343</v>
      </c>
      <c r="K18" s="43">
        <v>13590</v>
      </c>
      <c r="L18" s="43">
        <v>12400</v>
      </c>
      <c r="M18" s="43">
        <v>106910</v>
      </c>
      <c r="N18" s="43">
        <v>156844</v>
      </c>
      <c r="O18" s="43">
        <v>13590</v>
      </c>
      <c r="P18" s="43">
        <v>0</v>
      </c>
      <c r="Q18" s="43">
        <v>3060</v>
      </c>
      <c r="R18" s="43">
        <v>5110</v>
      </c>
      <c r="S18" s="44">
        <f t="shared" si="4"/>
        <v>3.2580143327127595E-2</v>
      </c>
      <c r="T18" s="43"/>
      <c r="U18" s="121" t="str">
        <f t="shared" si="0"/>
        <v>ok</v>
      </c>
      <c r="V18" s="45">
        <f t="shared" si="1"/>
        <v>-0.21326671883464757</v>
      </c>
      <c r="W18" s="45">
        <f t="shared" si="2"/>
        <v>2.2833096513280141E-2</v>
      </c>
      <c r="X18" s="45">
        <f t="shared" si="3"/>
        <v>0.10635569946248621</v>
      </c>
      <c r="Y18" s="45">
        <f t="shared" si="5"/>
        <v>-2.8025974286293737E-2</v>
      </c>
      <c r="Z18" s="45">
        <f t="shared" si="6"/>
        <v>-1.8537350727837985E-2</v>
      </c>
      <c r="AA18" s="45">
        <f t="shared" si="7"/>
        <v>1.0611622605760975</v>
      </c>
      <c r="AB18" s="45">
        <f t="shared" si="8"/>
        <v>-0.49680713547052741</v>
      </c>
      <c r="AC18" s="45">
        <f t="shared" si="9"/>
        <v>0.18193925812591072</v>
      </c>
      <c r="AD18" s="55">
        <f t="shared" si="10"/>
        <v>-8.7564385577630605E-2</v>
      </c>
      <c r="AE18" s="55">
        <f>(M18-L18)/L18</f>
        <v>7.6217741935483874</v>
      </c>
      <c r="AF18" s="140">
        <f>(N18-M18)/M18</f>
        <v>0.46706575624356933</v>
      </c>
      <c r="AG18" s="131">
        <f>AF18</f>
        <v>0.46706575624356933</v>
      </c>
      <c r="AH18" s="58" t="s">
        <v>283</v>
      </c>
    </row>
    <row r="19" spans="1:34" x14ac:dyDescent="0.2">
      <c r="A19" s="41">
        <v>12</v>
      </c>
      <c r="B19" s="42" t="s">
        <v>78</v>
      </c>
      <c r="C19" s="43">
        <v>68910</v>
      </c>
      <c r="D19" s="43">
        <v>67740</v>
      </c>
      <c r="E19" s="43">
        <v>67900</v>
      </c>
      <c r="F19" s="43">
        <v>65128</v>
      </c>
      <c r="G19" s="43">
        <v>54600</v>
      </c>
      <c r="H19" s="43">
        <v>52410</v>
      </c>
      <c r="I19" s="43">
        <v>53590</v>
      </c>
      <c r="J19" s="43">
        <v>53460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4" t="str">
        <f t="shared" si="4"/>
        <v>-</v>
      </c>
      <c r="T19" s="43"/>
      <c r="U19" s="121" t="str">
        <f t="shared" si="0"/>
        <v>ok</v>
      </c>
      <c r="V19" s="45">
        <f t="shared" si="1"/>
        <v>-1.697866782760122E-2</v>
      </c>
      <c r="W19" s="45">
        <f t="shared" si="2"/>
        <v>2.3619722468260999E-3</v>
      </c>
      <c r="X19" s="45">
        <f t="shared" si="3"/>
        <v>-4.0824742268041239E-2</v>
      </c>
      <c r="Y19" s="45">
        <f t="shared" si="5"/>
        <v>-1.8480479282938788E-2</v>
      </c>
      <c r="Z19" s="45">
        <f t="shared" si="6"/>
        <v>-4.0109890109890113E-2</v>
      </c>
      <c r="AA19" s="45">
        <f t="shared" si="7"/>
        <v>2.2514787254340776E-2</v>
      </c>
      <c r="AB19" s="45">
        <f t="shared" si="8"/>
        <v>-2.4258257137525657E-3</v>
      </c>
      <c r="AC19" s="45">
        <f t="shared" si="9"/>
        <v>-6.6736428564339685E-3</v>
      </c>
      <c r="AD19" s="45" t="s">
        <v>22</v>
      </c>
      <c r="AE19" s="45" t="s">
        <v>22</v>
      </c>
      <c r="AF19" s="140" t="s">
        <v>22</v>
      </c>
      <c r="AG19" s="45" t="s">
        <v>22</v>
      </c>
      <c r="AH19" s="58"/>
    </row>
    <row r="20" spans="1:34" x14ac:dyDescent="0.2">
      <c r="A20" s="41">
        <v>13</v>
      </c>
      <c r="B20" s="42" t="s">
        <v>79</v>
      </c>
      <c r="C20" s="43">
        <v>349670</v>
      </c>
      <c r="D20" s="43">
        <v>333650</v>
      </c>
      <c r="E20" s="43">
        <v>343930</v>
      </c>
      <c r="F20" s="43">
        <v>347247</v>
      </c>
      <c r="G20" s="43">
        <v>240730</v>
      </c>
      <c r="H20" s="43">
        <v>245400</v>
      </c>
      <c r="I20" s="43">
        <v>247610</v>
      </c>
      <c r="J20" s="43">
        <v>253599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4" t="str">
        <f t="shared" si="4"/>
        <v>-</v>
      </c>
      <c r="T20" s="43"/>
      <c r="U20" s="121" t="str">
        <f t="shared" si="0"/>
        <v>ok</v>
      </c>
      <c r="V20" s="45">
        <f t="shared" si="1"/>
        <v>-4.5814625218062746E-2</v>
      </c>
      <c r="W20" s="45">
        <f t="shared" si="2"/>
        <v>3.0810729806683649E-2</v>
      </c>
      <c r="X20" s="45">
        <f t="shared" si="3"/>
        <v>9.6444043846131474E-3</v>
      </c>
      <c r="Y20" s="45">
        <f t="shared" si="5"/>
        <v>-1.7864970089219833E-3</v>
      </c>
      <c r="Z20" s="45">
        <f t="shared" si="6"/>
        <v>1.9399327046899017E-2</v>
      </c>
      <c r="AA20" s="45">
        <f t="shared" si="7"/>
        <v>9.0057049714751432E-3</v>
      </c>
      <c r="AB20" s="45">
        <f t="shared" si="8"/>
        <v>2.4187229918016234E-2</v>
      </c>
      <c r="AC20" s="45">
        <f t="shared" si="9"/>
        <v>1.75307539787968E-2</v>
      </c>
      <c r="AD20" s="45" t="s">
        <v>22</v>
      </c>
      <c r="AE20" s="45" t="s">
        <v>22</v>
      </c>
      <c r="AF20" s="45" t="s">
        <v>22</v>
      </c>
      <c r="AG20" s="45" t="s">
        <v>22</v>
      </c>
      <c r="AH20" s="58"/>
    </row>
    <row r="21" spans="1:34" x14ac:dyDescent="0.2">
      <c r="A21" s="41">
        <v>14</v>
      </c>
      <c r="B21" s="42" t="s">
        <v>80</v>
      </c>
      <c r="C21" s="43">
        <v>177760</v>
      </c>
      <c r="D21" s="43">
        <v>152030</v>
      </c>
      <c r="E21" s="43">
        <v>156630</v>
      </c>
      <c r="F21" s="43">
        <v>170026.5</v>
      </c>
      <c r="G21" s="43">
        <v>128460.00000000001</v>
      </c>
      <c r="H21" s="43">
        <v>124780</v>
      </c>
      <c r="I21" s="43">
        <v>125670</v>
      </c>
      <c r="J21" s="43">
        <v>131595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4" t="str">
        <f t="shared" si="4"/>
        <v>-</v>
      </c>
      <c r="T21" s="43"/>
      <c r="U21" s="121" t="str">
        <f t="shared" si="0"/>
        <v>ok</v>
      </c>
      <c r="V21" s="45">
        <f t="shared" si="1"/>
        <v>-0.14474572457245724</v>
      </c>
      <c r="W21" s="45">
        <f t="shared" si="2"/>
        <v>3.0257186081694403E-2</v>
      </c>
      <c r="X21" s="45">
        <f t="shared" si="3"/>
        <v>8.5529592032177748E-2</v>
      </c>
      <c r="Y21" s="45">
        <f t="shared" si="5"/>
        <v>-9.6529821528616947E-3</v>
      </c>
      <c r="Z21" s="45">
        <f t="shared" si="6"/>
        <v>-2.8647049665265562E-2</v>
      </c>
      <c r="AA21" s="45">
        <f t="shared" si="7"/>
        <v>7.1325532937970828E-3</v>
      </c>
      <c r="AB21" s="45">
        <f t="shared" si="8"/>
        <v>4.7147290522797806E-2</v>
      </c>
      <c r="AC21" s="45">
        <f t="shared" si="9"/>
        <v>8.5442647171097754E-3</v>
      </c>
      <c r="AD21" s="45" t="s">
        <v>22</v>
      </c>
      <c r="AE21" s="45" t="s">
        <v>22</v>
      </c>
      <c r="AF21" s="45" t="s">
        <v>22</v>
      </c>
      <c r="AG21" s="45" t="s">
        <v>22</v>
      </c>
      <c r="AH21" s="58"/>
    </row>
    <row r="22" spans="1:34" x14ac:dyDescent="0.2">
      <c r="A22" s="41">
        <v>15</v>
      </c>
      <c r="B22" s="42" t="s">
        <v>29</v>
      </c>
      <c r="C22" s="43">
        <v>23112350</v>
      </c>
      <c r="D22" s="43">
        <v>22983340</v>
      </c>
      <c r="E22" s="43">
        <v>23380190</v>
      </c>
      <c r="F22" s="43">
        <v>24411859.390000004</v>
      </c>
      <c r="G22" s="43">
        <v>16538740.000000002</v>
      </c>
      <c r="H22" s="43">
        <v>16598500</v>
      </c>
      <c r="I22" s="43">
        <v>17189320</v>
      </c>
      <c r="J22" s="43">
        <v>17562341</v>
      </c>
      <c r="K22" s="43">
        <v>10130630</v>
      </c>
      <c r="L22" s="43">
        <v>10376790</v>
      </c>
      <c r="M22" s="43">
        <v>11123200</v>
      </c>
      <c r="N22" s="43">
        <v>12160184</v>
      </c>
      <c r="O22" s="43">
        <v>10130630</v>
      </c>
      <c r="P22" s="43">
        <v>10376790</v>
      </c>
      <c r="Q22" s="43">
        <v>11123200</v>
      </c>
      <c r="R22" s="43">
        <v>12160099</v>
      </c>
      <c r="S22" s="44">
        <f t="shared" si="4"/>
        <v>0.99999300997419116</v>
      </c>
      <c r="T22" s="43"/>
      <c r="U22" s="121" t="str">
        <f t="shared" si="0"/>
        <v>ok</v>
      </c>
      <c r="V22" s="45">
        <f t="shared" si="1"/>
        <v>-5.5818642414120585E-3</v>
      </c>
      <c r="W22" s="45">
        <f t="shared" si="2"/>
        <v>1.7266855034994914E-2</v>
      </c>
      <c r="X22" s="45">
        <f t="shared" si="3"/>
        <v>4.4125791535483856E-2</v>
      </c>
      <c r="Y22" s="45">
        <f t="shared" si="5"/>
        <v>1.8603594109688901E-2</v>
      </c>
      <c r="Z22" s="45">
        <f t="shared" si="6"/>
        <v>3.6133345103676658E-3</v>
      </c>
      <c r="AA22" s="45">
        <f t="shared" si="7"/>
        <v>3.5594782661083832E-2</v>
      </c>
      <c r="AB22" s="45">
        <f t="shared" si="8"/>
        <v>2.1700742088692281E-2</v>
      </c>
      <c r="AC22" s="45">
        <f t="shared" si="9"/>
        <v>2.0302953086714592E-2</v>
      </c>
      <c r="AD22" s="45">
        <f t="shared" si="10"/>
        <v>2.4298587550823592E-2</v>
      </c>
      <c r="AE22" s="45">
        <f>(M22-L22)/L22</f>
        <v>7.1930722313933312E-2</v>
      </c>
      <c r="AF22" s="45">
        <f>(N22-M22)/M22</f>
        <v>9.3227128883774449E-2</v>
      </c>
      <c r="AG22" s="45">
        <f t="shared" ref="AG22" si="12">AVERAGE(AD22:AF22)</f>
        <v>6.3152146249510446E-2</v>
      </c>
      <c r="AH22" s="58"/>
    </row>
    <row r="23" spans="1:34" x14ac:dyDescent="0.2">
      <c r="A23" s="41">
        <v>16</v>
      </c>
      <c r="B23" s="42" t="s">
        <v>81</v>
      </c>
      <c r="C23" s="43">
        <v>75270</v>
      </c>
      <c r="D23" s="43">
        <v>70390</v>
      </c>
      <c r="E23" s="43">
        <v>70100</v>
      </c>
      <c r="F23" s="43">
        <v>74342</v>
      </c>
      <c r="G23" s="43">
        <v>57550</v>
      </c>
      <c r="H23" s="43">
        <v>55150</v>
      </c>
      <c r="I23" s="43">
        <v>55660</v>
      </c>
      <c r="J23" s="43">
        <v>58988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4" t="str">
        <f t="shared" si="4"/>
        <v>-</v>
      </c>
      <c r="T23" s="43"/>
      <c r="U23" s="121" t="str">
        <f t="shared" si="0"/>
        <v>ok</v>
      </c>
      <c r="V23" s="45">
        <f t="shared" si="1"/>
        <v>-6.4833266905805764E-2</v>
      </c>
      <c r="W23" s="45">
        <f t="shared" si="2"/>
        <v>-4.11990339536866E-3</v>
      </c>
      <c r="X23" s="45">
        <f t="shared" si="3"/>
        <v>6.0513552068473607E-2</v>
      </c>
      <c r="Y23" s="45">
        <f t="shared" si="5"/>
        <v>-2.8132060775669398E-3</v>
      </c>
      <c r="Z23" s="45">
        <f t="shared" si="6"/>
        <v>-4.170286707211121E-2</v>
      </c>
      <c r="AA23" s="45">
        <f t="shared" si="7"/>
        <v>9.2475067996373519E-3</v>
      </c>
      <c r="AB23" s="45">
        <f t="shared" si="8"/>
        <v>5.9791591807402081E-2</v>
      </c>
      <c r="AC23" s="45">
        <f t="shared" si="9"/>
        <v>9.1120771783094068E-3</v>
      </c>
      <c r="AD23" s="45" t="s">
        <v>22</v>
      </c>
      <c r="AE23" s="45" t="s">
        <v>22</v>
      </c>
      <c r="AF23" s="45" t="s">
        <v>22</v>
      </c>
      <c r="AG23" s="45" t="s">
        <v>22</v>
      </c>
      <c r="AH23" s="58"/>
    </row>
    <row r="24" spans="1:34" x14ac:dyDescent="0.2">
      <c r="A24" s="41">
        <v>17</v>
      </c>
      <c r="B24" s="42" t="s">
        <v>30</v>
      </c>
      <c r="C24" s="43">
        <v>1267400</v>
      </c>
      <c r="D24" s="43">
        <v>1152320</v>
      </c>
      <c r="E24" s="43">
        <v>1095060</v>
      </c>
      <c r="F24" s="43">
        <v>1116226</v>
      </c>
      <c r="G24" s="43">
        <v>788590</v>
      </c>
      <c r="H24" s="43">
        <v>763430</v>
      </c>
      <c r="I24" s="43">
        <v>783130</v>
      </c>
      <c r="J24" s="43">
        <v>816887</v>
      </c>
      <c r="K24" s="43">
        <v>341990</v>
      </c>
      <c r="L24" s="43">
        <v>339860</v>
      </c>
      <c r="M24" s="43">
        <v>339210</v>
      </c>
      <c r="N24" s="43">
        <v>344845</v>
      </c>
      <c r="O24" s="43">
        <v>341990</v>
      </c>
      <c r="P24" s="43">
        <v>339860</v>
      </c>
      <c r="Q24" s="43">
        <v>339210</v>
      </c>
      <c r="R24" s="43">
        <v>344845</v>
      </c>
      <c r="S24" s="44">
        <f t="shared" si="4"/>
        <v>1</v>
      </c>
      <c r="T24" s="43"/>
      <c r="U24" s="121" t="str">
        <f t="shared" si="0"/>
        <v>ok</v>
      </c>
      <c r="V24" s="45">
        <f t="shared" si="1"/>
        <v>-9.0800063121350791E-2</v>
      </c>
      <c r="W24" s="45">
        <f t="shared" si="2"/>
        <v>-4.9691058039433487E-2</v>
      </c>
      <c r="X24" s="45">
        <f t="shared" si="3"/>
        <v>1.9328621262761858E-2</v>
      </c>
      <c r="Y24" s="45">
        <f t="shared" si="5"/>
        <v>-4.0387499966007469E-2</v>
      </c>
      <c r="Z24" s="45">
        <f t="shared" si="6"/>
        <v>-3.1905045714503102E-2</v>
      </c>
      <c r="AA24" s="45">
        <f t="shared" si="7"/>
        <v>2.5804592431526139E-2</v>
      </c>
      <c r="AB24" s="45">
        <f t="shared" si="8"/>
        <v>4.3105231570748151E-2</v>
      </c>
      <c r="AC24" s="45">
        <f t="shared" si="9"/>
        <v>1.2334926095923729E-2</v>
      </c>
      <c r="AD24" s="45">
        <f t="shared" si="10"/>
        <v>-6.2282522880785984E-3</v>
      </c>
      <c r="AE24" s="45">
        <f t="shared" ref="AE24:AF26" si="13">(M24-L24)/L24</f>
        <v>-1.9125522273877478E-3</v>
      </c>
      <c r="AF24" s="45">
        <f t="shared" si="13"/>
        <v>1.6612128180183369E-2</v>
      </c>
      <c r="AG24" s="45">
        <f t="shared" ref="AG24:AG26" si="14">AVERAGE(AD24:AF24)</f>
        <v>2.8237745549056742E-3</v>
      </c>
      <c r="AH24" s="58"/>
    </row>
    <row r="25" spans="1:34" x14ac:dyDescent="0.2">
      <c r="A25" s="41">
        <v>18</v>
      </c>
      <c r="B25" s="42" t="s">
        <v>31</v>
      </c>
      <c r="C25" s="43">
        <v>7165590</v>
      </c>
      <c r="D25" s="43">
        <v>7397130</v>
      </c>
      <c r="E25" s="43">
        <v>7137830</v>
      </c>
      <c r="F25" s="43">
        <v>8037148.2800000012</v>
      </c>
      <c r="G25" s="43">
        <v>15955480</v>
      </c>
      <c r="H25" s="43">
        <v>15901540</v>
      </c>
      <c r="I25" s="43">
        <v>16996580</v>
      </c>
      <c r="J25" s="43">
        <v>17338359</v>
      </c>
      <c r="K25" s="43">
        <v>6131840</v>
      </c>
      <c r="L25" s="43">
        <v>7236960</v>
      </c>
      <c r="M25" s="43">
        <v>9149640</v>
      </c>
      <c r="N25" s="43">
        <v>12159771</v>
      </c>
      <c r="O25" s="43">
        <v>5300230</v>
      </c>
      <c r="P25" s="43">
        <v>6732550</v>
      </c>
      <c r="Q25" s="43">
        <v>8548940</v>
      </c>
      <c r="R25" s="43">
        <v>11755965</v>
      </c>
      <c r="S25" s="44">
        <f t="shared" si="4"/>
        <v>0.96679164434922338</v>
      </c>
      <c r="T25" s="43"/>
      <c r="U25" s="121" t="str">
        <f t="shared" si="0"/>
        <v>ok</v>
      </c>
      <c r="V25" s="45">
        <f t="shared" si="1"/>
        <v>3.2312761405550693E-2</v>
      </c>
      <c r="W25" s="45">
        <f t="shared" si="2"/>
        <v>-3.505413586080007E-2</v>
      </c>
      <c r="X25" s="45">
        <f t="shared" si="3"/>
        <v>0.12599323323755277</v>
      </c>
      <c r="Y25" s="45">
        <f t="shared" si="5"/>
        <v>4.1083952927434463E-2</v>
      </c>
      <c r="Z25" s="45">
        <f t="shared" si="6"/>
        <v>-3.3806566772043209E-3</v>
      </c>
      <c r="AA25" s="45">
        <f t="shared" si="7"/>
        <v>6.8863770427266796E-2</v>
      </c>
      <c r="AB25" s="45">
        <f t="shared" si="8"/>
        <v>2.0108692454599689E-2</v>
      </c>
      <c r="AC25" s="45">
        <f t="shared" si="9"/>
        <v>2.8530602068220723E-2</v>
      </c>
      <c r="AD25" s="45">
        <f t="shared" si="10"/>
        <v>0.18022648992798246</v>
      </c>
      <c r="AE25" s="45">
        <f t="shared" si="13"/>
        <v>0.26429329442196725</v>
      </c>
      <c r="AF25" s="45">
        <f t="shared" si="13"/>
        <v>0.32898900940364867</v>
      </c>
      <c r="AG25" s="45">
        <f t="shared" si="14"/>
        <v>0.25783626458453279</v>
      </c>
      <c r="AH25" s="58"/>
    </row>
    <row r="26" spans="1:34" x14ac:dyDescent="0.2">
      <c r="A26" s="41">
        <v>19</v>
      </c>
      <c r="B26" s="42" t="s">
        <v>82</v>
      </c>
      <c r="C26" s="43">
        <v>154730</v>
      </c>
      <c r="D26" s="43">
        <v>145230</v>
      </c>
      <c r="E26" s="43">
        <v>139090</v>
      </c>
      <c r="F26" s="43">
        <v>157504.60999999999</v>
      </c>
      <c r="G26" s="43">
        <v>108250</v>
      </c>
      <c r="H26" s="43">
        <v>106370</v>
      </c>
      <c r="I26" s="43">
        <v>104770</v>
      </c>
      <c r="J26" s="43">
        <v>111372</v>
      </c>
      <c r="K26" s="43">
        <v>109200</v>
      </c>
      <c r="L26" s="43">
        <v>108790</v>
      </c>
      <c r="M26" s="43">
        <v>108680</v>
      </c>
      <c r="N26" s="43">
        <v>114729</v>
      </c>
      <c r="O26" s="43">
        <v>108210</v>
      </c>
      <c r="P26" s="43">
        <v>108790</v>
      </c>
      <c r="Q26" s="43">
        <v>108680</v>
      </c>
      <c r="R26" s="43">
        <v>114729</v>
      </c>
      <c r="S26" s="44">
        <f t="shared" si="4"/>
        <v>1</v>
      </c>
      <c r="T26" s="43"/>
      <c r="U26" s="121" t="str">
        <f t="shared" si="0"/>
        <v>esgoto maior</v>
      </c>
      <c r="V26" s="45">
        <f t="shared" si="1"/>
        <v>-6.1397272668519354E-2</v>
      </c>
      <c r="W26" s="45">
        <f t="shared" si="2"/>
        <v>-4.2277766301728296E-2</v>
      </c>
      <c r="X26" s="45">
        <f t="shared" si="3"/>
        <v>0.13239348623193606</v>
      </c>
      <c r="Y26" s="45">
        <f t="shared" si="5"/>
        <v>9.5728157538961332E-3</v>
      </c>
      <c r="Z26" s="45">
        <f t="shared" si="6"/>
        <v>-1.7367205542725174E-2</v>
      </c>
      <c r="AA26" s="45">
        <f t="shared" si="7"/>
        <v>-1.5041835103882673E-2</v>
      </c>
      <c r="AB26" s="45">
        <f t="shared" si="8"/>
        <v>6.3014221628328718E-2</v>
      </c>
      <c r="AC26" s="45">
        <f t="shared" si="9"/>
        <v>1.0201726993906956E-2</v>
      </c>
      <c r="AD26" s="45">
        <f t="shared" si="10"/>
        <v>-3.7545787545787547E-3</v>
      </c>
      <c r="AE26" s="45">
        <f t="shared" si="13"/>
        <v>-1.0111223458038423E-3</v>
      </c>
      <c r="AF26" s="45">
        <f t="shared" si="13"/>
        <v>5.5658814869341183E-2</v>
      </c>
      <c r="AG26" s="45">
        <f t="shared" si="14"/>
        <v>1.696437125631953E-2</v>
      </c>
      <c r="AH26" s="58"/>
    </row>
    <row r="27" spans="1:34" x14ac:dyDescent="0.2">
      <c r="A27" s="41">
        <v>20</v>
      </c>
      <c r="B27" s="42" t="s">
        <v>32</v>
      </c>
      <c r="C27" s="43">
        <v>227350</v>
      </c>
      <c r="D27" s="43">
        <v>235910</v>
      </c>
      <c r="E27" s="43">
        <v>253900</v>
      </c>
      <c r="F27" s="43">
        <v>248325</v>
      </c>
      <c r="G27" s="43">
        <v>189580</v>
      </c>
      <c r="H27" s="43">
        <v>193380</v>
      </c>
      <c r="I27" s="43">
        <v>193500</v>
      </c>
      <c r="J27" s="43">
        <v>205065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4" t="str">
        <f t="shared" si="4"/>
        <v>-</v>
      </c>
      <c r="T27" s="43"/>
      <c r="U27" s="121" t="str">
        <f t="shared" si="0"/>
        <v>ok</v>
      </c>
      <c r="V27" s="45">
        <f t="shared" si="1"/>
        <v>3.7651198592478556E-2</v>
      </c>
      <c r="W27" s="45">
        <f t="shared" si="2"/>
        <v>7.6257894959942354E-2</v>
      </c>
      <c r="X27" s="45">
        <f t="shared" si="3"/>
        <v>-2.1957463568333991E-2</v>
      </c>
      <c r="Y27" s="45">
        <f t="shared" si="5"/>
        <v>3.0650543328028971E-2</v>
      </c>
      <c r="Z27" s="45">
        <f t="shared" si="6"/>
        <v>2.0044308471357738E-2</v>
      </c>
      <c r="AA27" s="45">
        <f t="shared" si="7"/>
        <v>6.2053986968662732E-4</v>
      </c>
      <c r="AB27" s="45">
        <f t="shared" si="8"/>
        <v>5.9767441860465113E-2</v>
      </c>
      <c r="AC27" s="45">
        <f t="shared" si="9"/>
        <v>2.681076340050316E-2</v>
      </c>
      <c r="AD27" s="45" t="s">
        <v>22</v>
      </c>
      <c r="AE27" s="45" t="s">
        <v>22</v>
      </c>
      <c r="AF27" s="45" t="s">
        <v>22</v>
      </c>
      <c r="AG27" s="45" t="s">
        <v>22</v>
      </c>
      <c r="AH27" s="58"/>
    </row>
    <row r="28" spans="1:34" x14ac:dyDescent="0.2">
      <c r="A28" s="41">
        <v>21</v>
      </c>
      <c r="B28" s="42" t="s">
        <v>83</v>
      </c>
      <c r="C28" s="43">
        <v>239730</v>
      </c>
      <c r="D28" s="43">
        <v>209920</v>
      </c>
      <c r="E28" s="43">
        <v>224440</v>
      </c>
      <c r="F28" s="43">
        <v>238266</v>
      </c>
      <c r="G28" s="43">
        <v>175870</v>
      </c>
      <c r="H28" s="43">
        <v>169100</v>
      </c>
      <c r="I28" s="43">
        <v>175920</v>
      </c>
      <c r="J28" s="43">
        <v>182973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4" t="str">
        <f t="shared" si="4"/>
        <v>-</v>
      </c>
      <c r="T28" s="43"/>
      <c r="U28" s="121" t="str">
        <f t="shared" si="0"/>
        <v>ok</v>
      </c>
      <c r="V28" s="45">
        <f t="shared" si="1"/>
        <v>-0.12434822508655571</v>
      </c>
      <c r="W28" s="45">
        <f t="shared" si="2"/>
        <v>6.916920731707317E-2</v>
      </c>
      <c r="X28" s="45">
        <f t="shared" si="3"/>
        <v>6.1602209944751379E-2</v>
      </c>
      <c r="Y28" s="45">
        <f t="shared" si="5"/>
        <v>2.1410640584229451E-3</v>
      </c>
      <c r="Z28" s="45">
        <f t="shared" si="6"/>
        <v>-3.8494342412008872E-2</v>
      </c>
      <c r="AA28" s="45">
        <f t="shared" si="7"/>
        <v>4.0331164991129508E-2</v>
      </c>
      <c r="AB28" s="45">
        <f t="shared" si="8"/>
        <v>4.0092087312414731E-2</v>
      </c>
      <c r="AC28" s="45">
        <f t="shared" si="9"/>
        <v>1.3976303297178456E-2</v>
      </c>
      <c r="AD28" s="45" t="s">
        <v>22</v>
      </c>
      <c r="AE28" s="45" t="s">
        <v>22</v>
      </c>
      <c r="AF28" s="45" t="s">
        <v>22</v>
      </c>
      <c r="AG28" s="45" t="s">
        <v>22</v>
      </c>
      <c r="AH28" s="58"/>
    </row>
    <row r="29" spans="1:34" x14ac:dyDescent="0.2">
      <c r="A29" s="41">
        <v>22</v>
      </c>
      <c r="B29" s="42" t="s">
        <v>84</v>
      </c>
      <c r="C29" s="43">
        <v>1620290</v>
      </c>
      <c r="D29" s="43">
        <v>1464870</v>
      </c>
      <c r="E29" s="43">
        <v>1482830</v>
      </c>
      <c r="F29" s="43">
        <v>1445240.1</v>
      </c>
      <c r="G29" s="43">
        <v>982440</v>
      </c>
      <c r="H29" s="43">
        <v>955090</v>
      </c>
      <c r="I29" s="43">
        <v>986660</v>
      </c>
      <c r="J29" s="43">
        <v>1016723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4" t="str">
        <f t="shared" si="4"/>
        <v>-</v>
      </c>
      <c r="T29" s="43"/>
      <c r="U29" s="121" t="str">
        <f t="shared" si="0"/>
        <v>ok</v>
      </c>
      <c r="V29" s="45">
        <f t="shared" si="1"/>
        <v>-9.592110054372982E-2</v>
      </c>
      <c r="W29" s="45">
        <f t="shared" si="2"/>
        <v>1.2260473625645961E-2</v>
      </c>
      <c r="X29" s="45">
        <f t="shared" si="3"/>
        <v>-2.5350107564589271E-2</v>
      </c>
      <c r="Y29" s="45">
        <f t="shared" si="5"/>
        <v>-3.6336911494224376E-2</v>
      </c>
      <c r="Z29" s="45">
        <f t="shared" si="6"/>
        <v>-2.7838850209682017E-2</v>
      </c>
      <c r="AA29" s="45">
        <f t="shared" si="7"/>
        <v>3.3054476541477765E-2</v>
      </c>
      <c r="AB29" s="45">
        <f t="shared" si="8"/>
        <v>3.0469462631504268E-2</v>
      </c>
      <c r="AC29" s="45">
        <f t="shared" si="9"/>
        <v>1.1895029654433337E-2</v>
      </c>
      <c r="AD29" s="45" t="s">
        <v>22</v>
      </c>
      <c r="AE29" s="45" t="s">
        <v>22</v>
      </c>
      <c r="AF29" s="45" t="s">
        <v>22</v>
      </c>
      <c r="AG29" s="45" t="s">
        <v>22</v>
      </c>
      <c r="AH29" s="58"/>
    </row>
    <row r="30" spans="1:34" x14ac:dyDescent="0.2">
      <c r="A30" s="41">
        <v>23</v>
      </c>
      <c r="B30" s="42" t="s">
        <v>33</v>
      </c>
      <c r="C30" s="43">
        <v>402390</v>
      </c>
      <c r="D30" s="43">
        <v>398790</v>
      </c>
      <c r="E30" s="43">
        <v>418790</v>
      </c>
      <c r="F30" s="43">
        <v>486414</v>
      </c>
      <c r="G30" s="43">
        <v>297220</v>
      </c>
      <c r="H30" s="43">
        <v>291580</v>
      </c>
      <c r="I30" s="43">
        <v>301890</v>
      </c>
      <c r="J30" s="43">
        <v>323518</v>
      </c>
      <c r="K30" s="43">
        <v>0</v>
      </c>
      <c r="L30" s="43">
        <v>0</v>
      </c>
      <c r="M30" s="43">
        <v>0</v>
      </c>
      <c r="N30" s="43">
        <v>13</v>
      </c>
      <c r="O30" s="43">
        <v>0</v>
      </c>
      <c r="P30" s="43">
        <v>0</v>
      </c>
      <c r="Q30" s="43">
        <v>0</v>
      </c>
      <c r="R30" s="43">
        <v>0</v>
      </c>
      <c r="S30" s="44" t="str">
        <f t="shared" si="4"/>
        <v>-</v>
      </c>
      <c r="T30" s="43"/>
      <c r="U30" s="121" t="str">
        <f t="shared" si="0"/>
        <v>ok</v>
      </c>
      <c r="V30" s="45">
        <f t="shared" si="1"/>
        <v>-8.9465443972265718E-3</v>
      </c>
      <c r="W30" s="45">
        <f t="shared" si="2"/>
        <v>5.0151708919481432E-2</v>
      </c>
      <c r="X30" s="45">
        <f t="shared" si="3"/>
        <v>0.16147472480240693</v>
      </c>
      <c r="Y30" s="45">
        <f t="shared" si="5"/>
        <v>6.75599631082206E-2</v>
      </c>
      <c r="Z30" s="45">
        <f t="shared" si="6"/>
        <v>-1.8975842810039702E-2</v>
      </c>
      <c r="AA30" s="45">
        <f t="shared" si="7"/>
        <v>3.5359078126071745E-2</v>
      </c>
      <c r="AB30" s="45">
        <f t="shared" si="8"/>
        <v>7.1641988803868961E-2</v>
      </c>
      <c r="AC30" s="45">
        <f t="shared" si="9"/>
        <v>2.9341741373300336E-2</v>
      </c>
      <c r="AD30" s="45" t="s">
        <v>22</v>
      </c>
      <c r="AE30" s="45" t="s">
        <v>22</v>
      </c>
      <c r="AF30" s="45" t="s">
        <v>22</v>
      </c>
      <c r="AG30" s="45" t="s">
        <v>22</v>
      </c>
      <c r="AH30" s="58"/>
    </row>
    <row r="31" spans="1:34" x14ac:dyDescent="0.2">
      <c r="A31" s="41">
        <v>24</v>
      </c>
      <c r="B31" s="42" t="s">
        <v>85</v>
      </c>
      <c r="C31" s="43">
        <v>324020</v>
      </c>
      <c r="D31" s="43">
        <v>299540</v>
      </c>
      <c r="E31" s="43">
        <v>286980</v>
      </c>
      <c r="F31" s="43">
        <v>297807</v>
      </c>
      <c r="G31" s="43">
        <v>227470</v>
      </c>
      <c r="H31" s="43">
        <v>213870</v>
      </c>
      <c r="I31" s="43">
        <v>220860</v>
      </c>
      <c r="J31" s="43">
        <v>227261</v>
      </c>
      <c r="K31" s="43">
        <v>147790</v>
      </c>
      <c r="L31" s="43">
        <v>138740</v>
      </c>
      <c r="M31" s="43">
        <v>147400</v>
      </c>
      <c r="N31" s="43">
        <v>150883</v>
      </c>
      <c r="O31" s="43">
        <v>147790</v>
      </c>
      <c r="P31" s="43">
        <v>138740</v>
      </c>
      <c r="Q31" s="43">
        <v>147400</v>
      </c>
      <c r="R31" s="43">
        <v>150883</v>
      </c>
      <c r="S31" s="44">
        <f t="shared" si="4"/>
        <v>1</v>
      </c>
      <c r="T31" s="43"/>
      <c r="U31" s="121" t="str">
        <f t="shared" si="0"/>
        <v>ok</v>
      </c>
      <c r="V31" s="45">
        <f t="shared" si="1"/>
        <v>-7.5550891920251842E-2</v>
      </c>
      <c r="W31" s="45">
        <f t="shared" si="2"/>
        <v>-4.1930960806570071E-2</v>
      </c>
      <c r="X31" s="45">
        <f t="shared" si="3"/>
        <v>3.7727367760819572E-2</v>
      </c>
      <c r="Y31" s="45">
        <f t="shared" si="5"/>
        <v>-2.6584828322000778E-2</v>
      </c>
      <c r="Z31" s="45">
        <f t="shared" si="6"/>
        <v>-5.978810392579241E-2</v>
      </c>
      <c r="AA31" s="45">
        <f t="shared" si="7"/>
        <v>3.2683405807266093E-2</v>
      </c>
      <c r="AB31" s="45">
        <f t="shared" si="8"/>
        <v>2.8982160644752331E-2</v>
      </c>
      <c r="AC31" s="45">
        <f t="shared" si="9"/>
        <v>6.2582084207533798E-4</v>
      </c>
      <c r="AD31" s="45">
        <f t="shared" si="10"/>
        <v>-6.1235536910481086E-2</v>
      </c>
      <c r="AE31" s="45">
        <f>(M31-L31)/L31</f>
        <v>6.2418913074816201E-2</v>
      </c>
      <c r="AF31" s="45">
        <f>(N31-M31)/M31</f>
        <v>2.3629579375848031E-2</v>
      </c>
      <c r="AG31" s="45">
        <f t="shared" ref="AG31" si="15">AVERAGE(AD31:AF31)</f>
        <v>8.2709851800610492E-3</v>
      </c>
      <c r="AH31" s="58"/>
    </row>
    <row r="32" spans="1:34" x14ac:dyDescent="0.2">
      <c r="A32" s="41">
        <v>25</v>
      </c>
      <c r="B32" s="42" t="s">
        <v>86</v>
      </c>
      <c r="C32" s="43">
        <v>148120</v>
      </c>
      <c r="D32" s="43">
        <v>157940</v>
      </c>
      <c r="E32" s="43">
        <v>171100</v>
      </c>
      <c r="F32" s="43">
        <v>177798.8</v>
      </c>
      <c r="G32" s="43">
        <v>108020</v>
      </c>
      <c r="H32" s="43">
        <v>112600</v>
      </c>
      <c r="I32" s="43">
        <v>117020</v>
      </c>
      <c r="J32" s="43">
        <v>124808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4" t="str">
        <f t="shared" si="4"/>
        <v>-</v>
      </c>
      <c r="T32" s="43"/>
      <c r="U32" s="121" t="str">
        <f t="shared" si="0"/>
        <v>ok</v>
      </c>
      <c r="V32" s="45">
        <f t="shared" si="1"/>
        <v>6.6297596543343232E-2</v>
      </c>
      <c r="W32" s="45">
        <f t="shared" si="2"/>
        <v>8.3322780802836519E-2</v>
      </c>
      <c r="X32" s="45">
        <f t="shared" si="3"/>
        <v>3.9151373465809401E-2</v>
      </c>
      <c r="Y32" s="45">
        <f t="shared" si="5"/>
        <v>6.2923916937329724E-2</v>
      </c>
      <c r="Z32" s="45">
        <f t="shared" si="6"/>
        <v>4.2399555637844845E-2</v>
      </c>
      <c r="AA32" s="45">
        <f t="shared" si="7"/>
        <v>3.9253996447602128E-2</v>
      </c>
      <c r="AB32" s="45">
        <f t="shared" si="8"/>
        <v>6.655272602973851E-2</v>
      </c>
      <c r="AC32" s="45">
        <f t="shared" si="9"/>
        <v>4.940209270506183E-2</v>
      </c>
      <c r="AD32" s="45" t="s">
        <v>22</v>
      </c>
      <c r="AE32" s="45" t="s">
        <v>22</v>
      </c>
      <c r="AF32" s="45" t="s">
        <v>22</v>
      </c>
      <c r="AG32" s="45" t="s">
        <v>22</v>
      </c>
      <c r="AH32" s="58"/>
    </row>
    <row r="33" spans="1:34" x14ac:dyDescent="0.2">
      <c r="A33" s="41">
        <v>26</v>
      </c>
      <c r="B33" s="42" t="s">
        <v>87</v>
      </c>
      <c r="C33" s="43">
        <v>733020</v>
      </c>
      <c r="D33" s="43">
        <v>597360</v>
      </c>
      <c r="E33" s="43">
        <v>670260</v>
      </c>
      <c r="F33" s="43">
        <v>614060.19999999995</v>
      </c>
      <c r="G33" s="43">
        <v>479620</v>
      </c>
      <c r="H33" s="43">
        <v>454060</v>
      </c>
      <c r="I33" s="43">
        <v>456380</v>
      </c>
      <c r="J33" s="43">
        <v>454751</v>
      </c>
      <c r="K33" s="43">
        <v>173800</v>
      </c>
      <c r="L33" s="43">
        <v>172690</v>
      </c>
      <c r="M33" s="43">
        <v>189580</v>
      </c>
      <c r="N33" s="43">
        <v>196822</v>
      </c>
      <c r="O33" s="43">
        <v>173800</v>
      </c>
      <c r="P33" s="43">
        <v>172690</v>
      </c>
      <c r="Q33" s="43">
        <v>189580</v>
      </c>
      <c r="R33" s="43">
        <v>196822</v>
      </c>
      <c r="S33" s="44">
        <f t="shared" si="4"/>
        <v>1</v>
      </c>
      <c r="T33" s="43"/>
      <c r="U33" s="121" t="str">
        <f t="shared" si="0"/>
        <v>ok</v>
      </c>
      <c r="V33" s="45">
        <f t="shared" si="1"/>
        <v>-0.18506998444790046</v>
      </c>
      <c r="W33" s="45">
        <f t="shared" si="2"/>
        <v>0.12203696263559663</v>
      </c>
      <c r="X33" s="45">
        <f t="shared" si="3"/>
        <v>-8.384776057052494E-2</v>
      </c>
      <c r="Y33" s="45">
        <f t="shared" si="5"/>
        <v>-4.8960260794276254E-2</v>
      </c>
      <c r="Z33" s="45">
        <f t="shared" si="6"/>
        <v>-5.3292189650139696E-2</v>
      </c>
      <c r="AA33" s="45">
        <f t="shared" si="7"/>
        <v>5.109456899969167E-3</v>
      </c>
      <c r="AB33" s="45">
        <f t="shared" si="8"/>
        <v>-3.5693939261142033E-3</v>
      </c>
      <c r="AC33" s="45">
        <f t="shared" si="9"/>
        <v>-1.7250708892094912E-2</v>
      </c>
      <c r="AD33" s="45">
        <f t="shared" si="10"/>
        <v>-6.3866513233601842E-3</v>
      </c>
      <c r="AE33" s="45">
        <f>(M33-L33)/L33</f>
        <v>9.78053158839539E-2</v>
      </c>
      <c r="AF33" s="45">
        <f>(N33-M33)/M33</f>
        <v>3.8200232091992824E-2</v>
      </c>
      <c r="AG33" s="45">
        <f t="shared" ref="AG33" si="16">AVERAGE(AD33:AF33)</f>
        <v>4.320629888419552E-2</v>
      </c>
      <c r="AH33" s="58"/>
    </row>
    <row r="34" spans="1:34" x14ac:dyDescent="0.2">
      <c r="A34" s="41">
        <v>27</v>
      </c>
      <c r="B34" s="42" t="s">
        <v>88</v>
      </c>
      <c r="C34" s="43">
        <v>227490</v>
      </c>
      <c r="D34" s="43">
        <v>230280</v>
      </c>
      <c r="E34" s="43">
        <v>218400</v>
      </c>
      <c r="F34" s="43">
        <v>231331</v>
      </c>
      <c r="G34" s="43">
        <v>164920</v>
      </c>
      <c r="H34" s="43">
        <v>154240</v>
      </c>
      <c r="I34" s="43">
        <v>157130</v>
      </c>
      <c r="J34" s="43">
        <v>160276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4" t="str">
        <f t="shared" si="4"/>
        <v>-</v>
      </c>
      <c r="T34" s="43"/>
      <c r="U34" s="121" t="str">
        <f t="shared" si="0"/>
        <v>ok</v>
      </c>
      <c r="V34" s="45">
        <f t="shared" si="1"/>
        <v>1.2264275352762758E-2</v>
      </c>
      <c r="W34" s="45">
        <f t="shared" si="2"/>
        <v>-5.1589369463262119E-2</v>
      </c>
      <c r="X34" s="45">
        <f t="shared" si="3"/>
        <v>5.920787545787546E-2</v>
      </c>
      <c r="Y34" s="45">
        <f t="shared" si="5"/>
        <v>6.6275937824586987E-3</v>
      </c>
      <c r="Z34" s="45">
        <f t="shared" si="6"/>
        <v>-6.4758670870725205E-2</v>
      </c>
      <c r="AA34" s="45">
        <f t="shared" si="7"/>
        <v>1.8737033195020746E-2</v>
      </c>
      <c r="AB34" s="45">
        <f t="shared" si="8"/>
        <v>2.0021638134029147E-2</v>
      </c>
      <c r="AC34" s="45">
        <f t="shared" si="9"/>
        <v>-8.6666665138917694E-3</v>
      </c>
      <c r="AD34" s="45" t="s">
        <v>22</v>
      </c>
      <c r="AE34" s="45" t="s">
        <v>22</v>
      </c>
      <c r="AF34" s="45" t="s">
        <v>22</v>
      </c>
      <c r="AG34" s="45" t="s">
        <v>22</v>
      </c>
      <c r="AH34" s="58"/>
    </row>
    <row r="35" spans="1:34" x14ac:dyDescent="0.2">
      <c r="A35" s="41">
        <v>28</v>
      </c>
      <c r="B35" s="42" t="s">
        <v>89</v>
      </c>
      <c r="C35" s="43">
        <v>157850</v>
      </c>
      <c r="D35" s="43">
        <v>160200</v>
      </c>
      <c r="E35" s="43">
        <v>150420</v>
      </c>
      <c r="F35" s="43">
        <v>156314</v>
      </c>
      <c r="G35" s="43">
        <v>120710</v>
      </c>
      <c r="H35" s="43">
        <v>113810</v>
      </c>
      <c r="I35" s="43">
        <v>121790</v>
      </c>
      <c r="J35" s="43">
        <v>129210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4" t="str">
        <f t="shared" si="4"/>
        <v>-</v>
      </c>
      <c r="T35" s="43"/>
      <c r="U35" s="121" t="str">
        <f t="shared" si="0"/>
        <v>ok</v>
      </c>
      <c r="V35" s="45">
        <f t="shared" si="1"/>
        <v>1.4887551472917327E-2</v>
      </c>
      <c r="W35" s="45">
        <f t="shared" si="2"/>
        <v>-6.1048689138576778E-2</v>
      </c>
      <c r="X35" s="45">
        <f t="shared" si="3"/>
        <v>3.9183619199574526E-2</v>
      </c>
      <c r="Y35" s="45">
        <f t="shared" si="5"/>
        <v>-2.3258394886949744E-3</v>
      </c>
      <c r="Z35" s="45">
        <f t="shared" si="6"/>
        <v>-5.7161792726368982E-2</v>
      </c>
      <c r="AA35" s="45">
        <f t="shared" si="7"/>
        <v>7.0116861435726208E-2</v>
      </c>
      <c r="AB35" s="45">
        <f t="shared" si="8"/>
        <v>6.0924542244847689E-2</v>
      </c>
      <c r="AC35" s="45">
        <f t="shared" si="9"/>
        <v>2.4626536984734975E-2</v>
      </c>
      <c r="AD35" s="45" t="s">
        <v>22</v>
      </c>
      <c r="AE35" s="45" t="s">
        <v>22</v>
      </c>
      <c r="AF35" s="45" t="s">
        <v>22</v>
      </c>
      <c r="AG35" s="45" t="s">
        <v>22</v>
      </c>
      <c r="AH35" s="58"/>
    </row>
    <row r="36" spans="1:34" x14ac:dyDescent="0.2">
      <c r="A36" s="41">
        <v>29</v>
      </c>
      <c r="B36" s="42" t="s">
        <v>90</v>
      </c>
      <c r="C36" s="43">
        <v>81380</v>
      </c>
      <c r="D36" s="43">
        <v>78930</v>
      </c>
      <c r="E36" s="43">
        <v>78620</v>
      </c>
      <c r="F36" s="43">
        <v>89809.5</v>
      </c>
      <c r="G36" s="43">
        <v>59980</v>
      </c>
      <c r="H36" s="43">
        <v>60010</v>
      </c>
      <c r="I36" s="43">
        <v>63800</v>
      </c>
      <c r="J36" s="43">
        <v>67538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4" t="str">
        <f t="shared" si="4"/>
        <v>-</v>
      </c>
      <c r="T36" s="43"/>
      <c r="U36" s="121" t="str">
        <f t="shared" si="0"/>
        <v>ok</v>
      </c>
      <c r="V36" s="45">
        <f t="shared" si="1"/>
        <v>-3.0105677070533302E-2</v>
      </c>
      <c r="W36" s="45">
        <f t="shared" si="2"/>
        <v>-3.9275307234258204E-3</v>
      </c>
      <c r="X36" s="45">
        <f t="shared" si="3"/>
        <v>0.14232383617400152</v>
      </c>
      <c r="Y36" s="45">
        <f t="shared" si="5"/>
        <v>3.6096876126680798E-2</v>
      </c>
      <c r="Z36" s="45">
        <f t="shared" si="6"/>
        <v>5.0016672224074694E-4</v>
      </c>
      <c r="AA36" s="45">
        <f t="shared" si="7"/>
        <v>6.3156140643226125E-2</v>
      </c>
      <c r="AB36" s="45">
        <f t="shared" si="8"/>
        <v>5.8589341692789967E-2</v>
      </c>
      <c r="AC36" s="45">
        <f t="shared" si="9"/>
        <v>4.0748549686085614E-2</v>
      </c>
      <c r="AD36" s="45" t="s">
        <v>22</v>
      </c>
      <c r="AE36" s="45" t="s">
        <v>22</v>
      </c>
      <c r="AF36" s="45" t="s">
        <v>22</v>
      </c>
      <c r="AG36" s="45" t="s">
        <v>22</v>
      </c>
      <c r="AH36" s="58"/>
    </row>
    <row r="37" spans="1:34" x14ac:dyDescent="0.2">
      <c r="A37" s="41">
        <v>30</v>
      </c>
      <c r="B37" s="42" t="s">
        <v>34</v>
      </c>
      <c r="C37" s="43">
        <v>670610</v>
      </c>
      <c r="D37" s="43">
        <v>657100</v>
      </c>
      <c r="E37" s="43">
        <v>672030</v>
      </c>
      <c r="F37" s="43">
        <v>716359.01</v>
      </c>
      <c r="G37" s="43">
        <v>428400</v>
      </c>
      <c r="H37" s="43">
        <v>430690</v>
      </c>
      <c r="I37" s="43">
        <v>446030</v>
      </c>
      <c r="J37" s="43">
        <v>466557</v>
      </c>
      <c r="K37" s="43">
        <v>0</v>
      </c>
      <c r="L37" s="43">
        <v>0</v>
      </c>
      <c r="M37" s="43">
        <v>0</v>
      </c>
      <c r="N37" s="43">
        <v>44</v>
      </c>
      <c r="O37" s="43">
        <v>0</v>
      </c>
      <c r="P37" s="43">
        <v>0</v>
      </c>
      <c r="Q37" s="43">
        <v>0</v>
      </c>
      <c r="R37" s="43">
        <v>0</v>
      </c>
      <c r="S37" s="44" t="str">
        <f t="shared" si="4"/>
        <v>-</v>
      </c>
      <c r="T37" s="43"/>
      <c r="U37" s="121" t="str">
        <f t="shared" si="0"/>
        <v>ok</v>
      </c>
      <c r="V37" s="45">
        <f t="shared" si="1"/>
        <v>-2.0145837371944947E-2</v>
      </c>
      <c r="W37" s="45">
        <f t="shared" si="2"/>
        <v>2.2721047024805964E-2</v>
      </c>
      <c r="X37" s="45">
        <f t="shared" si="3"/>
        <v>6.5962843920658321E-2</v>
      </c>
      <c r="Y37" s="45">
        <f t="shared" si="5"/>
        <v>2.2846017857839778E-2</v>
      </c>
      <c r="Z37" s="45">
        <f t="shared" si="6"/>
        <v>5.3454715219421103E-3</v>
      </c>
      <c r="AA37" s="45">
        <f t="shared" si="7"/>
        <v>3.5617265318442497E-2</v>
      </c>
      <c r="AB37" s="45">
        <f t="shared" si="8"/>
        <v>4.602156805596036E-2</v>
      </c>
      <c r="AC37" s="45">
        <f t="shared" si="9"/>
        <v>2.8994768298781656E-2</v>
      </c>
      <c r="AD37" s="45" t="s">
        <v>22</v>
      </c>
      <c r="AE37" s="45" t="s">
        <v>22</v>
      </c>
      <c r="AF37" s="45" t="s">
        <v>22</v>
      </c>
      <c r="AG37" s="45" t="s">
        <v>22</v>
      </c>
      <c r="AH37" s="58"/>
    </row>
    <row r="38" spans="1:34" x14ac:dyDescent="0.2">
      <c r="A38" s="41">
        <v>31</v>
      </c>
      <c r="B38" s="42" t="s">
        <v>91</v>
      </c>
      <c r="C38" s="43">
        <v>1449710</v>
      </c>
      <c r="D38" s="43">
        <v>1401180</v>
      </c>
      <c r="E38" s="43">
        <v>1419030</v>
      </c>
      <c r="F38" s="43">
        <v>1504604.4999999998</v>
      </c>
      <c r="G38" s="43">
        <v>992890</v>
      </c>
      <c r="H38" s="43">
        <v>987970</v>
      </c>
      <c r="I38" s="43">
        <v>1005850</v>
      </c>
      <c r="J38" s="43">
        <v>1038184</v>
      </c>
      <c r="K38" s="43">
        <v>529630</v>
      </c>
      <c r="L38" s="43">
        <v>540620</v>
      </c>
      <c r="M38" s="43">
        <v>582480</v>
      </c>
      <c r="N38" s="43">
        <v>605413</v>
      </c>
      <c r="O38" s="43">
        <v>529630</v>
      </c>
      <c r="P38" s="43">
        <v>540620</v>
      </c>
      <c r="Q38" s="43">
        <v>582480</v>
      </c>
      <c r="R38" s="43">
        <v>605413</v>
      </c>
      <c r="S38" s="44">
        <f t="shared" si="4"/>
        <v>1</v>
      </c>
      <c r="T38" s="43"/>
      <c r="U38" s="121" t="str">
        <f t="shared" si="0"/>
        <v>ok</v>
      </c>
      <c r="V38" s="45">
        <f t="shared" si="1"/>
        <v>-3.3475660649371256E-2</v>
      </c>
      <c r="W38" s="45">
        <f t="shared" si="2"/>
        <v>1.2739262621504733E-2</v>
      </c>
      <c r="X38" s="45">
        <f t="shared" si="3"/>
        <v>6.0304926604793252E-2</v>
      </c>
      <c r="Y38" s="45">
        <f t="shared" si="5"/>
        <v>1.3189509525642242E-2</v>
      </c>
      <c r="Z38" s="45">
        <f t="shared" si="6"/>
        <v>-4.9552316973682882E-3</v>
      </c>
      <c r="AA38" s="45">
        <f t="shared" si="7"/>
        <v>1.8097715517677661E-2</v>
      </c>
      <c r="AB38" s="45">
        <f t="shared" si="8"/>
        <v>3.2145946214644332E-2</v>
      </c>
      <c r="AC38" s="45">
        <f t="shared" si="9"/>
        <v>1.5096143344984568E-2</v>
      </c>
      <c r="AD38" s="45">
        <f t="shared" si="10"/>
        <v>2.0750335139625778E-2</v>
      </c>
      <c r="AE38" s="45">
        <f>(M38-L38)/L38</f>
        <v>7.7429617846176607E-2</v>
      </c>
      <c r="AF38" s="45">
        <f>(N38-M38)/M38</f>
        <v>3.9371308886142015E-2</v>
      </c>
      <c r="AG38" s="45">
        <f t="shared" ref="AG38" si="17">AVERAGE(AD38:AF38)</f>
        <v>4.585042062398146E-2</v>
      </c>
      <c r="AH38" s="58"/>
    </row>
    <row r="39" spans="1:34" x14ac:dyDescent="0.2">
      <c r="A39" s="41">
        <v>32</v>
      </c>
      <c r="B39" s="42" t="s">
        <v>92</v>
      </c>
      <c r="C39" s="43">
        <v>381030</v>
      </c>
      <c r="D39" s="43">
        <v>343270</v>
      </c>
      <c r="E39" s="43">
        <v>341570</v>
      </c>
      <c r="F39" s="43">
        <v>388173.75</v>
      </c>
      <c r="G39" s="43">
        <v>283290</v>
      </c>
      <c r="H39" s="43">
        <v>275140</v>
      </c>
      <c r="I39" s="43">
        <v>275360</v>
      </c>
      <c r="J39" s="43">
        <v>290185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4" t="str">
        <f t="shared" si="4"/>
        <v>-</v>
      </c>
      <c r="T39" s="43"/>
      <c r="U39" s="121" t="str">
        <f t="shared" si="0"/>
        <v>ok</v>
      </c>
      <c r="V39" s="45">
        <f t="shared" si="1"/>
        <v>-9.9099808414035637E-2</v>
      </c>
      <c r="W39" s="45">
        <f t="shared" si="2"/>
        <v>-4.9523698546333787E-3</v>
      </c>
      <c r="X39" s="45">
        <f t="shared" si="3"/>
        <v>0.13643982199841906</v>
      </c>
      <c r="Y39" s="45">
        <f t="shared" si="5"/>
        <v>1.0795881243250016E-2</v>
      </c>
      <c r="Z39" s="45">
        <f t="shared" si="6"/>
        <v>-2.8769105863249673E-2</v>
      </c>
      <c r="AA39" s="45">
        <f t="shared" si="7"/>
        <v>7.9959293450606965E-4</v>
      </c>
      <c r="AB39" s="45">
        <f t="shared" si="8"/>
        <v>5.3838611272515977E-2</v>
      </c>
      <c r="AC39" s="45">
        <f t="shared" si="9"/>
        <v>8.6230327812574573E-3</v>
      </c>
      <c r="AD39" s="45" t="s">
        <v>22</v>
      </c>
      <c r="AE39" s="45" t="s">
        <v>22</v>
      </c>
      <c r="AF39" s="45" t="s">
        <v>22</v>
      </c>
      <c r="AG39" s="45" t="s">
        <v>22</v>
      </c>
      <c r="AH39" s="58"/>
    </row>
    <row r="40" spans="1:34" x14ac:dyDescent="0.2">
      <c r="A40" s="41">
        <v>33</v>
      </c>
      <c r="B40" s="42" t="s">
        <v>93</v>
      </c>
      <c r="C40" s="43">
        <v>1380310</v>
      </c>
      <c r="D40" s="43">
        <v>1405770</v>
      </c>
      <c r="E40" s="43">
        <v>1457770</v>
      </c>
      <c r="F40" s="43">
        <v>1450069.94</v>
      </c>
      <c r="G40" s="43">
        <v>1002200</v>
      </c>
      <c r="H40" s="43">
        <v>960970</v>
      </c>
      <c r="I40" s="43">
        <v>976870</v>
      </c>
      <c r="J40" s="43">
        <v>1019670</v>
      </c>
      <c r="K40" s="43">
        <v>1156470</v>
      </c>
      <c r="L40" s="43">
        <v>1139320</v>
      </c>
      <c r="M40" s="43">
        <v>1163400</v>
      </c>
      <c r="N40" s="43">
        <v>1205014</v>
      </c>
      <c r="O40" s="43">
        <v>1156470</v>
      </c>
      <c r="P40" s="43">
        <v>1139320</v>
      </c>
      <c r="Q40" s="43">
        <v>1163400</v>
      </c>
      <c r="R40" s="43">
        <v>1205014</v>
      </c>
      <c r="S40" s="44">
        <f t="shared" si="4"/>
        <v>1</v>
      </c>
      <c r="T40" s="43"/>
      <c r="U40" s="121" t="str">
        <f t="shared" si="0"/>
        <v>esgoto maior</v>
      </c>
      <c r="V40" s="45">
        <f t="shared" si="1"/>
        <v>1.8445131890662242E-2</v>
      </c>
      <c r="W40" s="45">
        <f t="shared" si="2"/>
        <v>3.6990403835620335E-2</v>
      </c>
      <c r="X40" s="45">
        <f t="shared" si="3"/>
        <v>-5.2820815354960356E-3</v>
      </c>
      <c r="Y40" s="45">
        <f t="shared" si="5"/>
        <v>1.6717818063595513E-2</v>
      </c>
      <c r="Z40" s="45">
        <f t="shared" si="6"/>
        <v>-4.1139493115146676E-2</v>
      </c>
      <c r="AA40" s="45">
        <f t="shared" si="7"/>
        <v>1.6545781866239322E-2</v>
      </c>
      <c r="AB40" s="45">
        <f t="shared" si="8"/>
        <v>4.3813404035337351E-2</v>
      </c>
      <c r="AC40" s="45">
        <f t="shared" si="9"/>
        <v>6.4065642621433322E-3</v>
      </c>
      <c r="AD40" s="45">
        <f t="shared" si="10"/>
        <v>-1.4829610798377822E-2</v>
      </c>
      <c r="AE40" s="45">
        <f>(M40-L40)/L40</f>
        <v>2.1135414106660113E-2</v>
      </c>
      <c r="AF40" s="45">
        <f>(N40-M40)/M40</f>
        <v>3.576929688843046E-2</v>
      </c>
      <c r="AG40" s="45">
        <f t="shared" ref="AG40" si="18">AVERAGE(AD40:AF40)</f>
        <v>1.4025033398904249E-2</v>
      </c>
      <c r="AH40" s="58"/>
    </row>
    <row r="41" spans="1:34" x14ac:dyDescent="0.2">
      <c r="A41" s="41">
        <v>34</v>
      </c>
      <c r="B41" s="42" t="s">
        <v>94</v>
      </c>
      <c r="C41" s="43">
        <v>629860</v>
      </c>
      <c r="D41" s="43">
        <v>574990</v>
      </c>
      <c r="E41" s="43">
        <v>588600</v>
      </c>
      <c r="F41" s="43">
        <v>645684</v>
      </c>
      <c r="G41" s="43">
        <v>365940</v>
      </c>
      <c r="H41" s="43">
        <v>373960</v>
      </c>
      <c r="I41" s="43">
        <v>389850</v>
      </c>
      <c r="J41" s="43">
        <v>414886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4" t="str">
        <f t="shared" si="4"/>
        <v>-</v>
      </c>
      <c r="T41" s="43"/>
      <c r="U41" s="121" t="str">
        <f t="shared" si="0"/>
        <v>ok</v>
      </c>
      <c r="V41" s="45">
        <f t="shared" si="1"/>
        <v>-8.7114596894547994E-2</v>
      </c>
      <c r="W41" s="45">
        <f t="shared" si="2"/>
        <v>2.3669976869162942E-2</v>
      </c>
      <c r="X41" s="45">
        <f t="shared" si="3"/>
        <v>9.6982670744138633E-2</v>
      </c>
      <c r="Y41" s="45">
        <f t="shared" si="5"/>
        <v>1.1179350239584529E-2</v>
      </c>
      <c r="Z41" s="45">
        <f t="shared" si="6"/>
        <v>2.1916161119309177E-2</v>
      </c>
      <c r="AA41" s="45">
        <f t="shared" si="7"/>
        <v>4.2491175526794309E-2</v>
      </c>
      <c r="AB41" s="45">
        <f t="shared" si="8"/>
        <v>6.4219571630114144E-2</v>
      </c>
      <c r="AC41" s="45">
        <f t="shared" si="9"/>
        <v>4.2875636092072546E-2</v>
      </c>
      <c r="AD41" s="45" t="s">
        <v>22</v>
      </c>
      <c r="AE41" s="45" t="s">
        <v>22</v>
      </c>
      <c r="AF41" s="45" t="s">
        <v>22</v>
      </c>
      <c r="AG41" s="45" t="s">
        <v>22</v>
      </c>
      <c r="AH41" s="58"/>
    </row>
    <row r="42" spans="1:34" x14ac:dyDescent="0.2">
      <c r="A42" s="41">
        <v>35</v>
      </c>
      <c r="B42" s="42" t="s">
        <v>95</v>
      </c>
      <c r="C42" s="43">
        <v>93880</v>
      </c>
      <c r="D42" s="43">
        <v>86820</v>
      </c>
      <c r="E42" s="43">
        <v>91690</v>
      </c>
      <c r="F42" s="43">
        <v>94331</v>
      </c>
      <c r="G42" s="43">
        <v>65250</v>
      </c>
      <c r="H42" s="43">
        <v>62710</v>
      </c>
      <c r="I42" s="43">
        <v>68370</v>
      </c>
      <c r="J42" s="43">
        <v>75890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4" t="str">
        <f t="shared" si="4"/>
        <v>-</v>
      </c>
      <c r="T42" s="43"/>
      <c r="U42" s="121" t="str">
        <f t="shared" si="0"/>
        <v>ok</v>
      </c>
      <c r="V42" s="45">
        <f t="shared" si="1"/>
        <v>-7.5202386024712395E-2</v>
      </c>
      <c r="W42" s="45">
        <f t="shared" si="2"/>
        <v>5.6093066113798662E-2</v>
      </c>
      <c r="X42" s="45">
        <f t="shared" si="3"/>
        <v>2.8803577271240048E-2</v>
      </c>
      <c r="Y42" s="45">
        <f t="shared" si="5"/>
        <v>3.2314191201087716E-3</v>
      </c>
      <c r="Z42" s="45">
        <f t="shared" si="6"/>
        <v>-3.89272030651341E-2</v>
      </c>
      <c r="AA42" s="45">
        <f t="shared" si="7"/>
        <v>9.0256737362462133E-2</v>
      </c>
      <c r="AB42" s="45">
        <f t="shared" si="8"/>
        <v>0.10998976159134123</v>
      </c>
      <c r="AC42" s="45">
        <f t="shared" si="9"/>
        <v>5.3773098629556426E-2</v>
      </c>
      <c r="AD42" s="45" t="s">
        <v>22</v>
      </c>
      <c r="AE42" s="45" t="s">
        <v>22</v>
      </c>
      <c r="AF42" s="45" t="s">
        <v>22</v>
      </c>
      <c r="AG42" s="45" t="s">
        <v>22</v>
      </c>
      <c r="AH42" s="58"/>
    </row>
    <row r="43" spans="1:34" x14ac:dyDescent="0.2">
      <c r="A43" s="41">
        <v>36</v>
      </c>
      <c r="B43" s="42" t="s">
        <v>96</v>
      </c>
      <c r="C43" s="43">
        <v>237000</v>
      </c>
      <c r="D43" s="43">
        <v>226210</v>
      </c>
      <c r="E43" s="43">
        <v>232750</v>
      </c>
      <c r="F43" s="43">
        <v>233414</v>
      </c>
      <c r="G43" s="43">
        <v>195810</v>
      </c>
      <c r="H43" s="43">
        <v>201260</v>
      </c>
      <c r="I43" s="43">
        <v>204660</v>
      </c>
      <c r="J43" s="43">
        <v>208668</v>
      </c>
      <c r="K43" s="43">
        <v>0</v>
      </c>
      <c r="L43" s="43">
        <v>0</v>
      </c>
      <c r="M43" s="43">
        <v>0</v>
      </c>
      <c r="N43" s="43">
        <v>1</v>
      </c>
      <c r="O43" s="43">
        <v>0</v>
      </c>
      <c r="P43" s="43">
        <v>0</v>
      </c>
      <c r="Q43" s="43">
        <v>0</v>
      </c>
      <c r="R43" s="43">
        <v>1</v>
      </c>
      <c r="S43" s="44" t="s">
        <v>22</v>
      </c>
      <c r="T43" s="43"/>
      <c r="U43" s="121" t="str">
        <f t="shared" si="0"/>
        <v>ok</v>
      </c>
      <c r="V43" s="45">
        <f t="shared" si="1"/>
        <v>-4.5527426160337552E-2</v>
      </c>
      <c r="W43" s="45">
        <f t="shared" si="2"/>
        <v>2.8911188718447459E-2</v>
      </c>
      <c r="X43" s="45">
        <f t="shared" si="3"/>
        <v>2.852846401718582E-3</v>
      </c>
      <c r="Y43" s="45">
        <f t="shared" si="5"/>
        <v>-4.5877970133905042E-3</v>
      </c>
      <c r="Z43" s="45">
        <f t="shared" si="6"/>
        <v>2.7833103518717123E-2</v>
      </c>
      <c r="AA43" s="45">
        <f t="shared" si="7"/>
        <v>1.6893570505813377E-2</v>
      </c>
      <c r="AB43" s="45">
        <f t="shared" si="8"/>
        <v>1.9583699794781587E-2</v>
      </c>
      <c r="AC43" s="45">
        <f t="shared" si="9"/>
        <v>2.1436791273104026E-2</v>
      </c>
      <c r="AD43" s="45" t="s">
        <v>22</v>
      </c>
      <c r="AE43" s="45" t="s">
        <v>22</v>
      </c>
      <c r="AF43" s="45" t="s">
        <v>22</v>
      </c>
      <c r="AG43" s="45" t="s">
        <v>22</v>
      </c>
      <c r="AH43" s="58"/>
    </row>
    <row r="44" spans="1:34" x14ac:dyDescent="0.2">
      <c r="A44" s="41">
        <v>37</v>
      </c>
      <c r="B44" s="42" t="s">
        <v>97</v>
      </c>
      <c r="C44" s="43">
        <v>276910</v>
      </c>
      <c r="D44" s="43">
        <v>270210</v>
      </c>
      <c r="E44" s="43">
        <v>270460</v>
      </c>
      <c r="F44" s="43">
        <v>243990.27000000002</v>
      </c>
      <c r="G44" s="43">
        <v>196320</v>
      </c>
      <c r="H44" s="43">
        <v>182330</v>
      </c>
      <c r="I44" s="43">
        <v>173500</v>
      </c>
      <c r="J44" s="43">
        <v>181585</v>
      </c>
      <c r="K44" s="43">
        <v>165030</v>
      </c>
      <c r="L44" s="43">
        <v>158830</v>
      </c>
      <c r="M44" s="43">
        <v>151960</v>
      </c>
      <c r="N44" s="43">
        <v>161516</v>
      </c>
      <c r="O44" s="43">
        <v>165030</v>
      </c>
      <c r="P44" s="43">
        <v>158830</v>
      </c>
      <c r="Q44" s="43">
        <v>151960</v>
      </c>
      <c r="R44" s="43">
        <v>161516</v>
      </c>
      <c r="S44" s="44">
        <f t="shared" si="4"/>
        <v>1</v>
      </c>
      <c r="T44" s="43"/>
      <c r="U44" s="121" t="str">
        <f t="shared" si="0"/>
        <v>ok</v>
      </c>
      <c r="V44" s="45">
        <f t="shared" si="1"/>
        <v>-2.4195587013831208E-2</v>
      </c>
      <c r="W44" s="45">
        <f t="shared" si="2"/>
        <v>9.2520632100958516E-4</v>
      </c>
      <c r="X44" s="45">
        <f t="shared" si="3"/>
        <v>-9.786929675367885E-2</v>
      </c>
      <c r="Y44" s="45">
        <f t="shared" si="5"/>
        <v>-4.0379892482166828E-2</v>
      </c>
      <c r="Z44" s="45">
        <f t="shared" si="6"/>
        <v>-7.1261206193969029E-2</v>
      </c>
      <c r="AA44" s="45">
        <f t="shared" si="7"/>
        <v>-4.8428673284703558E-2</v>
      </c>
      <c r="AB44" s="45">
        <f t="shared" si="8"/>
        <v>4.6599423631123918E-2</v>
      </c>
      <c r="AC44" s="45">
        <f t="shared" si="9"/>
        <v>-2.4363485282516223E-2</v>
      </c>
      <c r="AD44" s="45">
        <f t="shared" si="10"/>
        <v>-3.7568926861782703E-2</v>
      </c>
      <c r="AE44" s="45">
        <f>(M44-L44)/L44</f>
        <v>-4.3253793363974058E-2</v>
      </c>
      <c r="AF44" s="45">
        <f>(N44-M44)/M44</f>
        <v>6.2884969728876014E-2</v>
      </c>
      <c r="AG44" s="45">
        <f t="shared" ref="AG44:AG45" si="19">AVERAGE(AD44:AF44)</f>
        <v>-5.979250165626916E-3</v>
      </c>
      <c r="AH44" s="58"/>
    </row>
    <row r="45" spans="1:34" x14ac:dyDescent="0.2">
      <c r="A45" s="41">
        <v>38</v>
      </c>
      <c r="B45" s="42" t="s">
        <v>98</v>
      </c>
      <c r="C45" s="43">
        <v>836300</v>
      </c>
      <c r="D45" s="43">
        <v>759960</v>
      </c>
      <c r="E45" s="43">
        <v>794430</v>
      </c>
      <c r="F45" s="43">
        <v>828602.69</v>
      </c>
      <c r="G45" s="43">
        <v>560020</v>
      </c>
      <c r="H45" s="43">
        <v>547510</v>
      </c>
      <c r="I45" s="43">
        <v>574940</v>
      </c>
      <c r="J45" s="43">
        <v>598658</v>
      </c>
      <c r="K45" s="43">
        <v>92730</v>
      </c>
      <c r="L45" s="43">
        <v>88490</v>
      </c>
      <c r="M45" s="43">
        <v>88250</v>
      </c>
      <c r="N45" s="43">
        <v>87340</v>
      </c>
      <c r="O45" s="43">
        <v>92730</v>
      </c>
      <c r="P45" s="43">
        <v>0</v>
      </c>
      <c r="Q45" s="43">
        <v>88250</v>
      </c>
      <c r="R45" s="43">
        <v>0</v>
      </c>
      <c r="S45" s="44" t="str">
        <f t="shared" si="4"/>
        <v>-</v>
      </c>
      <c r="T45" s="43"/>
      <c r="U45" s="121" t="str">
        <f t="shared" si="0"/>
        <v>ok</v>
      </c>
      <c r="V45" s="45">
        <f t="shared" si="1"/>
        <v>-9.1283032404639489E-2</v>
      </c>
      <c r="W45" s="45">
        <f t="shared" si="2"/>
        <v>4.5357650402652772E-2</v>
      </c>
      <c r="X45" s="45">
        <f t="shared" si="3"/>
        <v>4.3015356922573349E-2</v>
      </c>
      <c r="Y45" s="45">
        <f t="shared" si="5"/>
        <v>-9.7000835980445615E-4</v>
      </c>
      <c r="Z45" s="45">
        <f t="shared" si="6"/>
        <v>-2.2338487911146031E-2</v>
      </c>
      <c r="AA45" s="45">
        <f t="shared" si="7"/>
        <v>5.0099541560884732E-2</v>
      </c>
      <c r="AB45" s="45">
        <f t="shared" si="8"/>
        <v>4.1253000313076146E-2</v>
      </c>
      <c r="AC45" s="45">
        <f t="shared" si="9"/>
        <v>2.3004684654271617E-2</v>
      </c>
      <c r="AD45" s="45">
        <f t="shared" si="10"/>
        <v>-4.5724145368273482E-2</v>
      </c>
      <c r="AE45" s="45">
        <f>(M45-L45)/L45</f>
        <v>-2.7121708667646061E-3</v>
      </c>
      <c r="AF45" s="45">
        <f>(N45-M45)/M45</f>
        <v>-1.0311614730878186E-2</v>
      </c>
      <c r="AG45" s="45">
        <f t="shared" si="19"/>
        <v>-1.9582643655305425E-2</v>
      </c>
      <c r="AH45" s="58"/>
    </row>
    <row r="46" spans="1:34" x14ac:dyDescent="0.2">
      <c r="A46" s="41">
        <v>39</v>
      </c>
      <c r="B46" s="42" t="s">
        <v>99</v>
      </c>
      <c r="C46" s="43">
        <v>153820</v>
      </c>
      <c r="D46" s="43">
        <v>155190</v>
      </c>
      <c r="E46" s="43">
        <v>161420</v>
      </c>
      <c r="F46" s="43">
        <v>161460</v>
      </c>
      <c r="G46" s="43">
        <v>118870</v>
      </c>
      <c r="H46" s="43">
        <v>119800</v>
      </c>
      <c r="I46" s="43">
        <v>123970</v>
      </c>
      <c r="J46" s="43">
        <v>129729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4" t="str">
        <f t="shared" si="4"/>
        <v>-</v>
      </c>
      <c r="T46" s="43"/>
      <c r="U46" s="121" t="str">
        <f t="shared" si="0"/>
        <v>ok</v>
      </c>
      <c r="V46" s="45">
        <f t="shared" si="1"/>
        <v>8.9065141073982577E-3</v>
      </c>
      <c r="W46" s="45">
        <f t="shared" si="2"/>
        <v>4.0144339197113216E-2</v>
      </c>
      <c r="X46" s="45">
        <f t="shared" si="3"/>
        <v>2.4780076818238137E-4</v>
      </c>
      <c r="Y46" s="45">
        <f t="shared" si="5"/>
        <v>1.6432884690897952E-2</v>
      </c>
      <c r="Z46" s="45">
        <f t="shared" si="6"/>
        <v>7.8236729199966347E-3</v>
      </c>
      <c r="AA46" s="45">
        <f t="shared" si="7"/>
        <v>3.4808013355592651E-2</v>
      </c>
      <c r="AB46" s="45">
        <f t="shared" si="8"/>
        <v>4.6454787448576271E-2</v>
      </c>
      <c r="AC46" s="45">
        <f t="shared" si="9"/>
        <v>2.9695491241388521E-2</v>
      </c>
      <c r="AD46" s="45" t="s">
        <v>22</v>
      </c>
      <c r="AE46" s="45" t="s">
        <v>22</v>
      </c>
      <c r="AF46" s="45" t="s">
        <v>22</v>
      </c>
      <c r="AG46" s="45" t="s">
        <v>22</v>
      </c>
      <c r="AH46" s="58"/>
    </row>
    <row r="47" spans="1:34" x14ac:dyDescent="0.2">
      <c r="A47" s="41">
        <v>40</v>
      </c>
      <c r="B47" s="42" t="s">
        <v>100</v>
      </c>
      <c r="C47" s="43">
        <v>153940</v>
      </c>
      <c r="D47" s="43">
        <v>135390</v>
      </c>
      <c r="E47" s="43">
        <v>161710</v>
      </c>
      <c r="F47" s="43">
        <v>167761</v>
      </c>
      <c r="G47" s="43">
        <v>89420</v>
      </c>
      <c r="H47" s="43">
        <v>85710</v>
      </c>
      <c r="I47" s="43">
        <v>88960</v>
      </c>
      <c r="J47" s="43">
        <v>88102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4" t="str">
        <f t="shared" si="4"/>
        <v>-</v>
      </c>
      <c r="T47" s="43"/>
      <c r="U47" s="121" t="str">
        <f t="shared" si="0"/>
        <v>ok</v>
      </c>
      <c r="V47" s="45">
        <f t="shared" si="1"/>
        <v>-0.12050149408860596</v>
      </c>
      <c r="W47" s="45">
        <f t="shared" si="2"/>
        <v>0.19440135903685649</v>
      </c>
      <c r="X47" s="45">
        <f t="shared" si="3"/>
        <v>3.7418836188238207E-2</v>
      </c>
      <c r="Y47" s="45">
        <f t="shared" si="5"/>
        <v>3.7106233712162907E-2</v>
      </c>
      <c r="Z47" s="45">
        <f t="shared" si="6"/>
        <v>-4.1489599642138227E-2</v>
      </c>
      <c r="AA47" s="45">
        <f t="shared" si="7"/>
        <v>3.7918562594796409E-2</v>
      </c>
      <c r="AB47" s="45">
        <f t="shared" si="8"/>
        <v>-9.6447841726618709E-3</v>
      </c>
      <c r="AC47" s="45">
        <f t="shared" si="9"/>
        <v>-4.405273740001229E-3</v>
      </c>
      <c r="AD47" s="45" t="s">
        <v>22</v>
      </c>
      <c r="AE47" s="45" t="s">
        <v>22</v>
      </c>
      <c r="AF47" s="45" t="s">
        <v>22</v>
      </c>
      <c r="AG47" s="45" t="s">
        <v>22</v>
      </c>
      <c r="AH47" s="58"/>
    </row>
    <row r="48" spans="1:34" x14ac:dyDescent="0.2">
      <c r="A48" s="41">
        <v>41</v>
      </c>
      <c r="B48" s="42" t="s">
        <v>101</v>
      </c>
      <c r="C48" s="43">
        <v>459760</v>
      </c>
      <c r="D48" s="43">
        <v>435090</v>
      </c>
      <c r="E48" s="43">
        <v>375750</v>
      </c>
      <c r="F48" s="43">
        <v>450736</v>
      </c>
      <c r="G48" s="43">
        <v>262400</v>
      </c>
      <c r="H48" s="43">
        <v>264000</v>
      </c>
      <c r="I48" s="43">
        <v>282010</v>
      </c>
      <c r="J48" s="43">
        <v>277920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4" t="str">
        <f t="shared" si="4"/>
        <v>-</v>
      </c>
      <c r="T48" s="43"/>
      <c r="U48" s="121" t="str">
        <f t="shared" si="0"/>
        <v>ok</v>
      </c>
      <c r="V48" s="45">
        <f t="shared" si="1"/>
        <v>-5.3658430485470678E-2</v>
      </c>
      <c r="W48" s="45">
        <f t="shared" si="2"/>
        <v>-0.13638557539819349</v>
      </c>
      <c r="X48" s="45">
        <f t="shared" si="3"/>
        <v>0.19956353958749168</v>
      </c>
      <c r="Y48" s="45">
        <f t="shared" si="5"/>
        <v>3.1731779012758401E-3</v>
      </c>
      <c r="Z48" s="45">
        <f t="shared" si="6"/>
        <v>6.0975609756097563E-3</v>
      </c>
      <c r="AA48" s="45">
        <f t="shared" si="7"/>
        <v>6.8219696969696972E-2</v>
      </c>
      <c r="AB48" s="45">
        <f t="shared" si="8"/>
        <v>-1.4503031807382718E-2</v>
      </c>
      <c r="AC48" s="45">
        <f t="shared" si="9"/>
        <v>1.9938075379308005E-2</v>
      </c>
      <c r="AD48" s="45" t="s">
        <v>22</v>
      </c>
      <c r="AE48" s="45" t="s">
        <v>22</v>
      </c>
      <c r="AF48" s="45" t="s">
        <v>22</v>
      </c>
      <c r="AG48" s="45" t="s">
        <v>22</v>
      </c>
      <c r="AH48" s="58"/>
    </row>
    <row r="49" spans="1:34" x14ac:dyDescent="0.2">
      <c r="A49" s="41">
        <v>42</v>
      </c>
      <c r="B49" s="42" t="s">
        <v>35</v>
      </c>
      <c r="C49" s="43">
        <v>709760</v>
      </c>
      <c r="D49" s="43">
        <v>698810</v>
      </c>
      <c r="E49" s="43">
        <v>679830</v>
      </c>
      <c r="F49" s="43">
        <v>731174.9</v>
      </c>
      <c r="G49" s="43">
        <v>514080.00000000006</v>
      </c>
      <c r="H49" s="43">
        <v>523169.99999999994</v>
      </c>
      <c r="I49" s="43">
        <v>540690</v>
      </c>
      <c r="J49" s="43">
        <v>558695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44" t="str">
        <f t="shared" si="4"/>
        <v>-</v>
      </c>
      <c r="T49" s="43"/>
      <c r="U49" s="121" t="str">
        <f t="shared" si="0"/>
        <v>ok</v>
      </c>
      <c r="V49" s="45">
        <f t="shared" si="1"/>
        <v>-1.5427750225428314E-2</v>
      </c>
      <c r="W49" s="45">
        <f t="shared" si="2"/>
        <v>-2.7160458493725045E-2</v>
      </c>
      <c r="X49" s="45">
        <f t="shared" si="3"/>
        <v>7.5526087404204023E-2</v>
      </c>
      <c r="Y49" s="45">
        <f t="shared" si="5"/>
        <v>1.0979292895016889E-2</v>
      </c>
      <c r="Z49" s="45">
        <f t="shared" si="6"/>
        <v>1.7682072829131423E-2</v>
      </c>
      <c r="AA49" s="45">
        <f t="shared" si="7"/>
        <v>3.3488158724697632E-2</v>
      </c>
      <c r="AB49" s="45">
        <f t="shared" si="8"/>
        <v>3.3300042538238178E-2</v>
      </c>
      <c r="AC49" s="45">
        <f t="shared" si="9"/>
        <v>2.8156758030689077E-2</v>
      </c>
      <c r="AD49" s="45" t="s">
        <v>22</v>
      </c>
      <c r="AE49" s="45" t="s">
        <v>22</v>
      </c>
      <c r="AF49" s="45" t="s">
        <v>22</v>
      </c>
      <c r="AG49" s="45" t="s">
        <v>22</v>
      </c>
      <c r="AH49" s="58"/>
    </row>
    <row r="50" spans="1:34" x14ac:dyDescent="0.2">
      <c r="A50" s="41">
        <v>43</v>
      </c>
      <c r="B50" s="42" t="s">
        <v>102</v>
      </c>
      <c r="C50" s="43">
        <v>498260</v>
      </c>
      <c r="D50" s="43">
        <v>479120</v>
      </c>
      <c r="E50" s="43">
        <v>476520</v>
      </c>
      <c r="F50" s="43">
        <v>489033.9</v>
      </c>
      <c r="G50" s="43">
        <v>330240</v>
      </c>
      <c r="H50" s="43">
        <v>309660</v>
      </c>
      <c r="I50" s="43">
        <v>309820</v>
      </c>
      <c r="J50" s="43">
        <v>316485</v>
      </c>
      <c r="K50" s="43">
        <v>224470</v>
      </c>
      <c r="L50" s="43">
        <v>214400</v>
      </c>
      <c r="M50" s="43">
        <v>221380</v>
      </c>
      <c r="N50" s="43">
        <v>226100</v>
      </c>
      <c r="O50" s="43">
        <v>224470</v>
      </c>
      <c r="P50" s="43">
        <v>214400</v>
      </c>
      <c r="Q50" s="43">
        <v>221380</v>
      </c>
      <c r="R50" s="43">
        <v>226100</v>
      </c>
      <c r="S50" s="44">
        <f t="shared" si="4"/>
        <v>1</v>
      </c>
      <c r="T50" s="43"/>
      <c r="U50" s="121" t="str">
        <f t="shared" si="0"/>
        <v>ok</v>
      </c>
      <c r="V50" s="45">
        <f t="shared" si="1"/>
        <v>-3.8413679605025487E-2</v>
      </c>
      <c r="W50" s="45">
        <f t="shared" si="2"/>
        <v>-5.4266154616797466E-3</v>
      </c>
      <c r="X50" s="45">
        <f t="shared" si="3"/>
        <v>2.6261017375975873E-2</v>
      </c>
      <c r="Y50" s="45">
        <f t="shared" si="5"/>
        <v>-5.8597592302431197E-3</v>
      </c>
      <c r="Z50" s="45">
        <f t="shared" si="6"/>
        <v>-6.2318313953488372E-2</v>
      </c>
      <c r="AA50" s="45">
        <f t="shared" si="7"/>
        <v>5.1669573080152429E-4</v>
      </c>
      <c r="AB50" s="45">
        <f t="shared" si="8"/>
        <v>2.1512491123878381E-2</v>
      </c>
      <c r="AC50" s="45">
        <f t="shared" si="9"/>
        <v>-1.3429709032936157E-2</v>
      </c>
      <c r="AD50" s="45">
        <f t="shared" si="10"/>
        <v>-4.4861228671982896E-2</v>
      </c>
      <c r="AE50" s="45">
        <f t="shared" ref="AE50:AF52" si="20">(M50-L50)/L50</f>
        <v>3.2555970149253731E-2</v>
      </c>
      <c r="AF50" s="45">
        <f t="shared" si="20"/>
        <v>2.1320805854187372E-2</v>
      </c>
      <c r="AG50" s="45">
        <f t="shared" ref="AG50:AG52" si="21">AVERAGE(AD50:AF50)</f>
        <v>3.0051824438194021E-3</v>
      </c>
      <c r="AH50" s="58"/>
    </row>
    <row r="51" spans="1:34" x14ac:dyDescent="0.2">
      <c r="A51" s="41">
        <v>44</v>
      </c>
      <c r="B51" s="42" t="s">
        <v>103</v>
      </c>
      <c r="C51" s="43">
        <v>781400</v>
      </c>
      <c r="D51" s="43">
        <v>840400</v>
      </c>
      <c r="E51" s="43">
        <v>845710</v>
      </c>
      <c r="F51" s="43">
        <v>835790.70000000007</v>
      </c>
      <c r="G51" s="43">
        <v>570400</v>
      </c>
      <c r="H51" s="43">
        <v>552500</v>
      </c>
      <c r="I51" s="43">
        <v>548810</v>
      </c>
      <c r="J51" s="43">
        <v>569205</v>
      </c>
      <c r="K51" s="43">
        <v>571540</v>
      </c>
      <c r="L51" s="43">
        <v>561700</v>
      </c>
      <c r="M51" s="43">
        <v>565580</v>
      </c>
      <c r="N51" s="43">
        <v>591047</v>
      </c>
      <c r="O51" s="43">
        <v>571540</v>
      </c>
      <c r="P51" s="43">
        <v>561700</v>
      </c>
      <c r="Q51" s="43">
        <v>565580</v>
      </c>
      <c r="R51" s="43">
        <v>591047</v>
      </c>
      <c r="S51" s="44">
        <f t="shared" si="4"/>
        <v>1</v>
      </c>
      <c r="T51" s="43"/>
      <c r="U51" s="121" t="str">
        <f t="shared" si="0"/>
        <v>esgoto maior</v>
      </c>
      <c r="V51" s="45">
        <f t="shared" si="1"/>
        <v>7.550550294343486E-2</v>
      </c>
      <c r="W51" s="45">
        <f t="shared" si="2"/>
        <v>6.3184198000951928E-3</v>
      </c>
      <c r="X51" s="45">
        <f t="shared" si="3"/>
        <v>-1.1728961464331663E-2</v>
      </c>
      <c r="Y51" s="45">
        <f t="shared" si="5"/>
        <v>2.3364987093066128E-2</v>
      </c>
      <c r="Z51" s="45">
        <f t="shared" si="6"/>
        <v>-3.1381486676016833E-2</v>
      </c>
      <c r="AA51" s="45">
        <f t="shared" si="7"/>
        <v>-6.6787330316742085E-3</v>
      </c>
      <c r="AB51" s="45">
        <f t="shared" si="8"/>
        <v>3.7162223720413258E-2</v>
      </c>
      <c r="AC51" s="45">
        <f t="shared" si="9"/>
        <v>-2.99331995759262E-4</v>
      </c>
      <c r="AD51" s="45">
        <f t="shared" si="10"/>
        <v>-1.721664275466284E-2</v>
      </c>
      <c r="AE51" s="45">
        <f t="shared" si="20"/>
        <v>6.9076019227345556E-3</v>
      </c>
      <c r="AF51" s="45">
        <f t="shared" si="20"/>
        <v>4.5028112733830755E-2</v>
      </c>
      <c r="AG51" s="45">
        <f t="shared" si="21"/>
        <v>1.1573023967300824E-2</v>
      </c>
      <c r="AH51" s="58"/>
    </row>
    <row r="52" spans="1:34" x14ac:dyDescent="0.2">
      <c r="A52" s="41">
        <v>45</v>
      </c>
      <c r="B52" s="42" t="s">
        <v>104</v>
      </c>
      <c r="C52" s="43">
        <v>892690</v>
      </c>
      <c r="D52" s="43">
        <v>874270</v>
      </c>
      <c r="E52" s="43">
        <v>880630</v>
      </c>
      <c r="F52" s="43">
        <v>965101.55999999994</v>
      </c>
      <c r="G52" s="43">
        <v>667410</v>
      </c>
      <c r="H52" s="43">
        <v>658250</v>
      </c>
      <c r="I52" s="43">
        <v>675140</v>
      </c>
      <c r="J52" s="43">
        <v>710797</v>
      </c>
      <c r="K52" s="43">
        <v>597790</v>
      </c>
      <c r="L52" s="43">
        <v>589710</v>
      </c>
      <c r="M52" s="43">
        <v>601120</v>
      </c>
      <c r="N52" s="43">
        <v>631595</v>
      </c>
      <c r="O52" s="43">
        <v>597790</v>
      </c>
      <c r="P52" s="43">
        <v>589710</v>
      </c>
      <c r="Q52" s="43">
        <v>601120</v>
      </c>
      <c r="R52" s="43">
        <v>631595</v>
      </c>
      <c r="S52" s="44">
        <f t="shared" si="4"/>
        <v>1</v>
      </c>
      <c r="T52" s="43"/>
      <c r="U52" s="121" t="str">
        <f t="shared" si="0"/>
        <v>ok</v>
      </c>
      <c r="V52" s="45">
        <f t="shared" si="1"/>
        <v>-2.0634262733983801E-2</v>
      </c>
      <c r="W52" s="45">
        <f t="shared" si="2"/>
        <v>7.274640557264918E-3</v>
      </c>
      <c r="X52" s="45">
        <f t="shared" si="3"/>
        <v>9.5921737846768718E-2</v>
      </c>
      <c r="Y52" s="45">
        <f t="shared" si="5"/>
        <v>2.7520705223349946E-2</v>
      </c>
      <c r="Z52" s="45">
        <f t="shared" si="6"/>
        <v>-1.3724696962886382E-2</v>
      </c>
      <c r="AA52" s="45">
        <f t="shared" si="7"/>
        <v>2.5658944170148121E-2</v>
      </c>
      <c r="AB52" s="45">
        <f t="shared" si="8"/>
        <v>5.2814231122433865E-2</v>
      </c>
      <c r="AC52" s="45">
        <f t="shared" si="9"/>
        <v>2.1582826109898534E-2</v>
      </c>
      <c r="AD52" s="45">
        <f t="shared" si="10"/>
        <v>-1.3516452265845866E-2</v>
      </c>
      <c r="AE52" s="45">
        <f t="shared" si="20"/>
        <v>1.9348493327228638E-2</v>
      </c>
      <c r="AF52" s="45">
        <f t="shared" si="20"/>
        <v>5.0697032206547775E-2</v>
      </c>
      <c r="AG52" s="45">
        <f t="shared" si="21"/>
        <v>1.8843024422643514E-2</v>
      </c>
      <c r="AH52" s="58"/>
    </row>
    <row r="53" spans="1:34" x14ac:dyDescent="0.2">
      <c r="A53" s="41">
        <v>46</v>
      </c>
      <c r="B53" s="42" t="s">
        <v>105</v>
      </c>
      <c r="C53" s="43">
        <v>149590</v>
      </c>
      <c r="D53" s="43">
        <v>161220</v>
      </c>
      <c r="E53" s="43">
        <v>162200</v>
      </c>
      <c r="F53" s="43">
        <v>176279</v>
      </c>
      <c r="G53" s="43">
        <v>112630</v>
      </c>
      <c r="H53" s="43">
        <v>115270</v>
      </c>
      <c r="I53" s="43">
        <v>119710</v>
      </c>
      <c r="J53" s="43">
        <v>124508</v>
      </c>
      <c r="K53" s="43">
        <v>0</v>
      </c>
      <c r="L53" s="43">
        <v>0</v>
      </c>
      <c r="M53" s="43">
        <v>0</v>
      </c>
      <c r="N53" s="43">
        <v>25</v>
      </c>
      <c r="O53" s="43">
        <v>0</v>
      </c>
      <c r="P53" s="43">
        <v>0</v>
      </c>
      <c r="Q53" s="43">
        <v>0</v>
      </c>
      <c r="R53" s="43">
        <v>25</v>
      </c>
      <c r="S53" s="44" t="s">
        <v>22</v>
      </c>
      <c r="T53" s="43"/>
      <c r="U53" s="121" t="str">
        <f t="shared" si="0"/>
        <v>ok</v>
      </c>
      <c r="V53" s="45">
        <f t="shared" si="1"/>
        <v>7.7745838625576574E-2</v>
      </c>
      <c r="W53" s="45">
        <f t="shared" si="2"/>
        <v>6.078650291527106E-3</v>
      </c>
      <c r="X53" s="45">
        <f t="shared" si="3"/>
        <v>8.680024660912454E-2</v>
      </c>
      <c r="Y53" s="45">
        <f t="shared" si="5"/>
        <v>5.6874911842076069E-2</v>
      </c>
      <c r="Z53" s="45">
        <f t="shared" si="6"/>
        <v>2.3439580928704608E-2</v>
      </c>
      <c r="AA53" s="45">
        <f t="shared" si="7"/>
        <v>3.8518261473063239E-2</v>
      </c>
      <c r="AB53" s="45">
        <f t="shared" si="8"/>
        <v>4.0080193801687411E-2</v>
      </c>
      <c r="AC53" s="45">
        <f t="shared" si="9"/>
        <v>3.4012678734485081E-2</v>
      </c>
      <c r="AD53" s="45" t="s">
        <v>22</v>
      </c>
      <c r="AE53" s="45" t="s">
        <v>22</v>
      </c>
      <c r="AF53" s="45" t="s">
        <v>22</v>
      </c>
      <c r="AG53" s="45" t="s">
        <v>22</v>
      </c>
      <c r="AH53" s="58"/>
    </row>
    <row r="54" spans="1:34" x14ac:dyDescent="0.2">
      <c r="A54" s="41">
        <v>47</v>
      </c>
      <c r="B54" s="42" t="s">
        <v>106</v>
      </c>
      <c r="C54" s="43">
        <v>168860</v>
      </c>
      <c r="D54" s="43">
        <v>158150</v>
      </c>
      <c r="E54" s="43">
        <v>177620</v>
      </c>
      <c r="F54" s="43">
        <v>194699</v>
      </c>
      <c r="G54" s="43">
        <v>123210</v>
      </c>
      <c r="H54" s="43">
        <v>118830</v>
      </c>
      <c r="I54" s="43">
        <v>133980</v>
      </c>
      <c r="J54" s="43">
        <v>143272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0</v>
      </c>
      <c r="Q54" s="43">
        <v>0</v>
      </c>
      <c r="R54" s="43">
        <v>0</v>
      </c>
      <c r="S54" s="44" t="str">
        <f t="shared" si="4"/>
        <v>-</v>
      </c>
      <c r="T54" s="43"/>
      <c r="U54" s="121" t="str">
        <f t="shared" si="0"/>
        <v>ok</v>
      </c>
      <c r="V54" s="45">
        <f t="shared" si="1"/>
        <v>-6.3425322752576105E-2</v>
      </c>
      <c r="W54" s="45">
        <f t="shared" si="2"/>
        <v>0.12311097059753398</v>
      </c>
      <c r="X54" s="45">
        <f t="shared" si="3"/>
        <v>9.615471230717261E-2</v>
      </c>
      <c r="Y54" s="45">
        <f t="shared" si="5"/>
        <v>5.1946786717376826E-2</v>
      </c>
      <c r="Z54" s="45">
        <f t="shared" si="6"/>
        <v>-3.5549062576089606E-2</v>
      </c>
      <c r="AA54" s="45">
        <f t="shared" si="7"/>
        <v>0.12749305730876043</v>
      </c>
      <c r="AB54" s="45">
        <f t="shared" si="8"/>
        <v>6.9353634870876243E-2</v>
      </c>
      <c r="AC54" s="45">
        <f t="shared" si="9"/>
        <v>5.3765876534515679E-2</v>
      </c>
      <c r="AD54" s="45" t="s">
        <v>22</v>
      </c>
      <c r="AE54" s="45" t="s">
        <v>22</v>
      </c>
      <c r="AF54" s="45" t="s">
        <v>22</v>
      </c>
      <c r="AG54" s="45" t="s">
        <v>22</v>
      </c>
      <c r="AH54" s="58"/>
    </row>
    <row r="55" spans="1:34" x14ac:dyDescent="0.2">
      <c r="A55" s="41">
        <v>48</v>
      </c>
      <c r="B55" s="42" t="s">
        <v>36</v>
      </c>
      <c r="C55" s="43">
        <v>162110</v>
      </c>
      <c r="D55" s="43">
        <v>148280</v>
      </c>
      <c r="E55" s="43">
        <v>150750</v>
      </c>
      <c r="F55" s="43">
        <v>155394</v>
      </c>
      <c r="G55" s="43">
        <v>123510</v>
      </c>
      <c r="H55" s="43">
        <v>111100</v>
      </c>
      <c r="I55" s="43">
        <v>117470</v>
      </c>
      <c r="J55" s="43">
        <v>121909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4" t="str">
        <f t="shared" si="4"/>
        <v>-</v>
      </c>
      <c r="T55" s="43"/>
      <c r="U55" s="121" t="str">
        <f t="shared" si="0"/>
        <v>ok</v>
      </c>
      <c r="V55" s="45">
        <f t="shared" si="1"/>
        <v>-8.5312442168897662E-2</v>
      </c>
      <c r="W55" s="45">
        <f t="shared" si="2"/>
        <v>1.6657674669544105E-2</v>
      </c>
      <c r="X55" s="45">
        <f t="shared" si="3"/>
        <v>3.0805970149253733E-2</v>
      </c>
      <c r="Y55" s="45">
        <f t="shared" si="5"/>
        <v>-1.2616265783366609E-2</v>
      </c>
      <c r="Z55" s="45">
        <f t="shared" si="6"/>
        <v>-0.10047769411383693</v>
      </c>
      <c r="AA55" s="45">
        <f t="shared" si="7"/>
        <v>5.7335733573357334E-2</v>
      </c>
      <c r="AB55" s="45">
        <f t="shared" si="8"/>
        <v>3.7788371499106153E-2</v>
      </c>
      <c r="AC55" s="45">
        <f t="shared" si="9"/>
        <v>-1.7845296804578151E-3</v>
      </c>
      <c r="AD55" s="45" t="s">
        <v>22</v>
      </c>
      <c r="AE55" s="45" t="s">
        <v>22</v>
      </c>
      <c r="AF55" s="45" t="s">
        <v>22</v>
      </c>
      <c r="AG55" s="45" t="s">
        <v>22</v>
      </c>
      <c r="AH55" s="58"/>
    </row>
    <row r="56" spans="1:34" x14ac:dyDescent="0.2">
      <c r="A56" s="41">
        <v>49</v>
      </c>
      <c r="B56" s="42" t="s">
        <v>107</v>
      </c>
      <c r="C56" s="43">
        <v>631600</v>
      </c>
      <c r="D56" s="43">
        <v>622680</v>
      </c>
      <c r="E56" s="43">
        <v>653020</v>
      </c>
      <c r="F56" s="43">
        <v>659608</v>
      </c>
      <c r="G56" s="43">
        <v>489610</v>
      </c>
      <c r="H56" s="43">
        <v>478360</v>
      </c>
      <c r="I56" s="43">
        <v>494070</v>
      </c>
      <c r="J56" s="43">
        <v>486757</v>
      </c>
      <c r="K56" s="43">
        <v>0</v>
      </c>
      <c r="L56" s="43">
        <v>0</v>
      </c>
      <c r="M56" s="43">
        <v>0</v>
      </c>
      <c r="N56" s="43">
        <v>0</v>
      </c>
      <c r="O56" s="43">
        <v>0</v>
      </c>
      <c r="P56" s="43">
        <v>0</v>
      </c>
      <c r="Q56" s="43">
        <v>0</v>
      </c>
      <c r="R56" s="43">
        <v>0</v>
      </c>
      <c r="S56" s="44" t="str">
        <f t="shared" si="4"/>
        <v>-</v>
      </c>
      <c r="T56" s="43"/>
      <c r="U56" s="121" t="str">
        <f t="shared" si="0"/>
        <v>ok</v>
      </c>
      <c r="V56" s="45">
        <f t="shared" si="1"/>
        <v>-1.4122862571247626E-2</v>
      </c>
      <c r="W56" s="45">
        <f t="shared" si="2"/>
        <v>4.8724866705209736E-2</v>
      </c>
      <c r="X56" s="45">
        <f t="shared" si="3"/>
        <v>1.008851183730973E-2</v>
      </c>
      <c r="Y56" s="45">
        <f t="shared" si="5"/>
        <v>1.4896838657090614E-2</v>
      </c>
      <c r="Z56" s="45">
        <f t="shared" si="6"/>
        <v>-2.2977471865362226E-2</v>
      </c>
      <c r="AA56" s="45">
        <f t="shared" si="7"/>
        <v>3.2841374696881011E-2</v>
      </c>
      <c r="AB56" s="45">
        <f t="shared" si="8"/>
        <v>-1.4801546339587508E-2</v>
      </c>
      <c r="AC56" s="45">
        <f t="shared" si="9"/>
        <v>-1.6458811693562409E-3</v>
      </c>
      <c r="AD56" s="45" t="s">
        <v>22</v>
      </c>
      <c r="AE56" s="45" t="s">
        <v>22</v>
      </c>
      <c r="AF56" s="45" t="s">
        <v>22</v>
      </c>
      <c r="AG56" s="45" t="s">
        <v>22</v>
      </c>
      <c r="AH56" s="58"/>
    </row>
    <row r="57" spans="1:34" x14ac:dyDescent="0.2">
      <c r="A57" s="41">
        <v>50</v>
      </c>
      <c r="B57" s="42" t="s">
        <v>108</v>
      </c>
      <c r="C57" s="43">
        <v>359110</v>
      </c>
      <c r="D57" s="43">
        <v>356160</v>
      </c>
      <c r="E57" s="43">
        <v>392660</v>
      </c>
      <c r="F57" s="43">
        <v>435156.27</v>
      </c>
      <c r="G57" s="43">
        <v>303970</v>
      </c>
      <c r="H57" s="43">
        <v>285260</v>
      </c>
      <c r="I57" s="43">
        <v>287630</v>
      </c>
      <c r="J57" s="43">
        <v>315549</v>
      </c>
      <c r="K57" s="43">
        <v>0</v>
      </c>
      <c r="L57" s="43">
        <v>0</v>
      </c>
      <c r="M57" s="43">
        <v>0</v>
      </c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4" t="str">
        <f t="shared" si="4"/>
        <v>-</v>
      </c>
      <c r="T57" s="43"/>
      <c r="U57" s="121" t="str">
        <f t="shared" si="0"/>
        <v>ok</v>
      </c>
      <c r="V57" s="45">
        <f t="shared" si="1"/>
        <v>-8.2147531397064964E-3</v>
      </c>
      <c r="W57" s="45">
        <f t="shared" si="2"/>
        <v>0.10248203054806829</v>
      </c>
      <c r="X57" s="45">
        <f t="shared" si="3"/>
        <v>0.10822663372892584</v>
      </c>
      <c r="Y57" s="45">
        <f t="shared" si="5"/>
        <v>6.749797037909587E-2</v>
      </c>
      <c r="Z57" s="45">
        <f t="shared" si="6"/>
        <v>-6.1552126854623815E-2</v>
      </c>
      <c r="AA57" s="45">
        <f t="shared" si="7"/>
        <v>8.3082100539858383E-3</v>
      </c>
      <c r="AB57" s="45">
        <f t="shared" si="8"/>
        <v>9.7065674651461945E-2</v>
      </c>
      <c r="AC57" s="45">
        <f t="shared" si="9"/>
        <v>1.4607252616941324E-2</v>
      </c>
      <c r="AD57" s="45" t="s">
        <v>22</v>
      </c>
      <c r="AE57" s="45" t="s">
        <v>22</v>
      </c>
      <c r="AF57" s="45" t="s">
        <v>22</v>
      </c>
      <c r="AG57" s="45" t="s">
        <v>22</v>
      </c>
      <c r="AH57" s="58"/>
    </row>
    <row r="58" spans="1:34" x14ac:dyDescent="0.2">
      <c r="A58" s="41">
        <v>51</v>
      </c>
      <c r="B58" s="42" t="s">
        <v>109</v>
      </c>
      <c r="C58" s="43">
        <v>338720</v>
      </c>
      <c r="D58" s="43">
        <v>339590</v>
      </c>
      <c r="E58" s="43">
        <v>354240</v>
      </c>
      <c r="F58" s="43">
        <v>381204.5</v>
      </c>
      <c r="G58" s="43">
        <v>280000</v>
      </c>
      <c r="H58" s="43">
        <v>276340</v>
      </c>
      <c r="I58" s="43">
        <v>290340</v>
      </c>
      <c r="J58" s="43">
        <v>301147</v>
      </c>
      <c r="K58" s="43">
        <v>0</v>
      </c>
      <c r="L58" s="43">
        <v>0</v>
      </c>
      <c r="M58" s="43">
        <v>0</v>
      </c>
      <c r="N58" s="43">
        <v>0</v>
      </c>
      <c r="O58" s="43">
        <v>0</v>
      </c>
      <c r="P58" s="43">
        <v>0</v>
      </c>
      <c r="Q58" s="43">
        <v>0</v>
      </c>
      <c r="R58" s="43">
        <v>0</v>
      </c>
      <c r="S58" s="44" t="str">
        <f t="shared" si="4"/>
        <v>-</v>
      </c>
      <c r="T58" s="43"/>
      <c r="U58" s="121" t="str">
        <f t="shared" si="0"/>
        <v>ok</v>
      </c>
      <c r="V58" s="45">
        <f t="shared" si="1"/>
        <v>2.5684931506849314E-3</v>
      </c>
      <c r="W58" s="45">
        <f t="shared" si="2"/>
        <v>4.3140257369180479E-2</v>
      </c>
      <c r="X58" s="45">
        <f t="shared" si="3"/>
        <v>7.6119297651309842E-2</v>
      </c>
      <c r="Y58" s="45">
        <f t="shared" si="5"/>
        <v>4.060934939039175E-2</v>
      </c>
      <c r="Z58" s="45">
        <f t="shared" si="6"/>
        <v>-1.3071428571428571E-2</v>
      </c>
      <c r="AA58" s="45">
        <f t="shared" si="7"/>
        <v>5.0662227690526161E-2</v>
      </c>
      <c r="AB58" s="45">
        <f t="shared" si="8"/>
        <v>3.7221877798443208E-2</v>
      </c>
      <c r="AC58" s="45">
        <f t="shared" si="9"/>
        <v>2.4937558972513596E-2</v>
      </c>
      <c r="AD58" s="45" t="s">
        <v>22</v>
      </c>
      <c r="AE58" s="45" t="s">
        <v>22</v>
      </c>
      <c r="AF58" s="45" t="s">
        <v>22</v>
      </c>
      <c r="AG58" s="45" t="s">
        <v>22</v>
      </c>
      <c r="AH58" s="58"/>
    </row>
    <row r="59" spans="1:34" x14ac:dyDescent="0.2">
      <c r="A59" s="41">
        <v>52</v>
      </c>
      <c r="B59" s="42" t="s">
        <v>110</v>
      </c>
      <c r="C59" s="43">
        <v>1120880</v>
      </c>
      <c r="D59" s="43">
        <v>1173350</v>
      </c>
      <c r="E59" s="43">
        <v>1217760</v>
      </c>
      <c r="F59" s="43">
        <v>1295669</v>
      </c>
      <c r="G59" s="43">
        <v>693050</v>
      </c>
      <c r="H59" s="43">
        <v>692720</v>
      </c>
      <c r="I59" s="43">
        <v>695910</v>
      </c>
      <c r="J59" s="43">
        <v>694307</v>
      </c>
      <c r="K59" s="43">
        <v>547690</v>
      </c>
      <c r="L59" s="43">
        <v>527300</v>
      </c>
      <c r="M59" s="43">
        <v>532320</v>
      </c>
      <c r="N59" s="43">
        <v>543203</v>
      </c>
      <c r="O59" s="43">
        <v>547690</v>
      </c>
      <c r="P59" s="43">
        <v>527300</v>
      </c>
      <c r="Q59" s="43">
        <v>532320</v>
      </c>
      <c r="R59" s="43">
        <v>543203</v>
      </c>
      <c r="S59" s="44">
        <f t="shared" si="4"/>
        <v>1</v>
      </c>
      <c r="T59" s="43"/>
      <c r="U59" s="121" t="str">
        <f t="shared" si="0"/>
        <v>ok</v>
      </c>
      <c r="V59" s="45">
        <f t="shared" si="1"/>
        <v>4.6811433873385197E-2</v>
      </c>
      <c r="W59" s="45">
        <f t="shared" si="2"/>
        <v>3.7848894191843868E-2</v>
      </c>
      <c r="X59" s="45">
        <f t="shared" si="3"/>
        <v>6.3977302588358959E-2</v>
      </c>
      <c r="Y59" s="45">
        <f t="shared" si="5"/>
        <v>4.9545876884529348E-2</v>
      </c>
      <c r="Z59" s="45">
        <f t="shared" si="6"/>
        <v>-4.7615612149195586E-4</v>
      </c>
      <c r="AA59" s="45">
        <f t="shared" si="7"/>
        <v>4.6050352234669129E-3</v>
      </c>
      <c r="AB59" s="45">
        <f t="shared" si="8"/>
        <v>-2.3034587805894442E-3</v>
      </c>
      <c r="AC59" s="45">
        <f t="shared" si="9"/>
        <v>6.0847344046183768E-4</v>
      </c>
      <c r="AD59" s="45">
        <f t="shared" si="10"/>
        <v>-3.72290894484106E-2</v>
      </c>
      <c r="AE59" s="45">
        <f>(M59-L59)/L59</f>
        <v>9.5201972311776979E-3</v>
      </c>
      <c r="AF59" s="45">
        <f>(N59-M59)/M59</f>
        <v>2.0444469492034868E-2</v>
      </c>
      <c r="AG59" s="45">
        <f t="shared" ref="AG59" si="22">AVERAGE(AD59:AF59)</f>
        <v>-2.4214742417326789E-3</v>
      </c>
      <c r="AH59" s="58"/>
    </row>
    <row r="60" spans="1:34" x14ac:dyDescent="0.2">
      <c r="A60" s="41">
        <v>53</v>
      </c>
      <c r="B60" s="42" t="s">
        <v>111</v>
      </c>
      <c r="C60" s="43">
        <v>228740</v>
      </c>
      <c r="D60" s="43">
        <v>208530</v>
      </c>
      <c r="E60" s="43">
        <v>241710</v>
      </c>
      <c r="F60" s="43">
        <v>226264</v>
      </c>
      <c r="G60" s="43">
        <v>153850</v>
      </c>
      <c r="H60" s="43">
        <v>146290</v>
      </c>
      <c r="I60" s="43">
        <v>154020</v>
      </c>
      <c r="J60" s="43">
        <v>148374</v>
      </c>
      <c r="K60" s="43">
        <v>0</v>
      </c>
      <c r="L60" s="43">
        <v>0</v>
      </c>
      <c r="M60" s="43">
        <v>0</v>
      </c>
      <c r="N60" s="43">
        <v>0</v>
      </c>
      <c r="O60" s="43">
        <v>0</v>
      </c>
      <c r="P60" s="43">
        <v>0</v>
      </c>
      <c r="Q60" s="43">
        <v>0</v>
      </c>
      <c r="R60" s="43">
        <v>0</v>
      </c>
      <c r="S60" s="44" t="str">
        <f t="shared" si="4"/>
        <v>-</v>
      </c>
      <c r="T60" s="43"/>
      <c r="U60" s="121" t="str">
        <f t="shared" si="0"/>
        <v>ok</v>
      </c>
      <c r="V60" s="45">
        <f t="shared" si="1"/>
        <v>-8.8353589227944396E-2</v>
      </c>
      <c r="W60" s="45">
        <f t="shared" si="2"/>
        <v>0.15911379657603222</v>
      </c>
      <c r="X60" s="45">
        <f t="shared" si="3"/>
        <v>-6.3903024285300564E-2</v>
      </c>
      <c r="Y60" s="45">
        <f t="shared" si="5"/>
        <v>2.2857276875957546E-3</v>
      </c>
      <c r="Z60" s="45">
        <f t="shared" si="6"/>
        <v>-4.9138771530711729E-2</v>
      </c>
      <c r="AA60" s="45">
        <f t="shared" si="7"/>
        <v>5.284024882083533E-2</v>
      </c>
      <c r="AB60" s="45">
        <f t="shared" si="8"/>
        <v>-3.6657576938059995E-2</v>
      </c>
      <c r="AC60" s="45">
        <f t="shared" si="9"/>
        <v>-1.0985366549312132E-2</v>
      </c>
      <c r="AD60" s="45" t="s">
        <v>22</v>
      </c>
      <c r="AE60" s="45" t="s">
        <v>22</v>
      </c>
      <c r="AF60" s="45" t="s">
        <v>22</v>
      </c>
      <c r="AG60" s="45" t="s">
        <v>22</v>
      </c>
      <c r="AH60" s="58"/>
    </row>
    <row r="61" spans="1:34" x14ac:dyDescent="0.2">
      <c r="A61" s="41">
        <v>54</v>
      </c>
      <c r="B61" s="42" t="s">
        <v>112</v>
      </c>
      <c r="C61" s="43">
        <v>614880</v>
      </c>
      <c r="D61" s="43">
        <v>615670</v>
      </c>
      <c r="E61" s="43">
        <v>637020</v>
      </c>
      <c r="F61" s="43">
        <v>642150</v>
      </c>
      <c r="G61" s="43">
        <v>408250</v>
      </c>
      <c r="H61" s="43">
        <v>394720</v>
      </c>
      <c r="I61" s="43">
        <v>410290</v>
      </c>
      <c r="J61" s="43">
        <v>424794</v>
      </c>
      <c r="K61" s="43">
        <v>0</v>
      </c>
      <c r="L61" s="43">
        <v>0</v>
      </c>
      <c r="M61" s="43">
        <v>0</v>
      </c>
      <c r="N61" s="43">
        <v>0</v>
      </c>
      <c r="O61" s="43">
        <v>0</v>
      </c>
      <c r="P61" s="43">
        <v>0</v>
      </c>
      <c r="Q61" s="43">
        <v>0</v>
      </c>
      <c r="R61" s="43">
        <v>0</v>
      </c>
      <c r="S61" s="44" t="str">
        <f t="shared" si="4"/>
        <v>-</v>
      </c>
      <c r="T61" s="43"/>
      <c r="U61" s="121" t="str">
        <f t="shared" si="0"/>
        <v>ok</v>
      </c>
      <c r="V61" s="45">
        <f t="shared" si="1"/>
        <v>1.2848035389018996E-3</v>
      </c>
      <c r="W61" s="45">
        <f t="shared" si="2"/>
        <v>3.4677668231357706E-2</v>
      </c>
      <c r="X61" s="45">
        <f t="shared" si="3"/>
        <v>8.0531223509465958E-3</v>
      </c>
      <c r="Y61" s="45">
        <f t="shared" si="5"/>
        <v>1.4671864707068731E-2</v>
      </c>
      <c r="Z61" s="45">
        <f t="shared" si="6"/>
        <v>-3.3141457440293939E-2</v>
      </c>
      <c r="AA61" s="45">
        <f t="shared" si="7"/>
        <v>3.9445683015808676E-2</v>
      </c>
      <c r="AB61" s="45">
        <f t="shared" si="8"/>
        <v>3.5350605669160838E-2</v>
      </c>
      <c r="AC61" s="45">
        <f t="shared" si="9"/>
        <v>1.3884943748225192E-2</v>
      </c>
      <c r="AD61" s="45" t="s">
        <v>22</v>
      </c>
      <c r="AE61" s="45" t="s">
        <v>22</v>
      </c>
      <c r="AF61" s="45" t="s">
        <v>22</v>
      </c>
      <c r="AG61" s="45" t="s">
        <v>22</v>
      </c>
      <c r="AH61" s="58"/>
    </row>
    <row r="62" spans="1:34" x14ac:dyDescent="0.2">
      <c r="A62" s="41">
        <v>55</v>
      </c>
      <c r="B62" s="42" t="s">
        <v>113</v>
      </c>
      <c r="C62" s="43">
        <v>239730</v>
      </c>
      <c r="D62" s="43">
        <v>216030</v>
      </c>
      <c r="E62" s="43">
        <v>218020</v>
      </c>
      <c r="F62" s="43">
        <v>216217</v>
      </c>
      <c r="G62" s="43">
        <v>167150</v>
      </c>
      <c r="H62" s="43">
        <v>162840</v>
      </c>
      <c r="I62" s="43">
        <v>165510</v>
      </c>
      <c r="J62" s="43">
        <v>174772</v>
      </c>
      <c r="K62" s="43">
        <v>0</v>
      </c>
      <c r="L62" s="43">
        <v>0</v>
      </c>
      <c r="M62" s="43">
        <v>0</v>
      </c>
      <c r="N62" s="43">
        <v>0</v>
      </c>
      <c r="O62" s="43">
        <v>0</v>
      </c>
      <c r="P62" s="43">
        <v>0</v>
      </c>
      <c r="Q62" s="43">
        <v>0</v>
      </c>
      <c r="R62" s="43">
        <v>0</v>
      </c>
      <c r="S62" s="44" t="str">
        <f t="shared" si="4"/>
        <v>-</v>
      </c>
      <c r="T62" s="43"/>
      <c r="U62" s="121" t="str">
        <f t="shared" si="0"/>
        <v>ok</v>
      </c>
      <c r="V62" s="45">
        <f t="shared" si="1"/>
        <v>-9.886121887123013E-2</v>
      </c>
      <c r="W62" s="45">
        <f t="shared" si="2"/>
        <v>9.2116835624681762E-3</v>
      </c>
      <c r="X62" s="45">
        <f t="shared" si="3"/>
        <v>-8.2698834969268872E-3</v>
      </c>
      <c r="Y62" s="45">
        <f t="shared" si="5"/>
        <v>-3.2639806268562943E-2</v>
      </c>
      <c r="Z62" s="45">
        <f t="shared" si="6"/>
        <v>-2.5785222853724199E-2</v>
      </c>
      <c r="AA62" s="45">
        <f t="shared" si="7"/>
        <v>1.6396462785556374E-2</v>
      </c>
      <c r="AB62" s="45">
        <f t="shared" si="8"/>
        <v>5.596036493263247E-2</v>
      </c>
      <c r="AC62" s="45">
        <f t="shared" si="9"/>
        <v>1.552386828815488E-2</v>
      </c>
      <c r="AD62" s="45" t="s">
        <v>22</v>
      </c>
      <c r="AE62" s="45" t="s">
        <v>22</v>
      </c>
      <c r="AF62" s="45" t="s">
        <v>22</v>
      </c>
      <c r="AG62" s="45" t="s">
        <v>22</v>
      </c>
      <c r="AH62" s="58"/>
    </row>
    <row r="63" spans="1:34" x14ac:dyDescent="0.2">
      <c r="A63" s="41">
        <v>56</v>
      </c>
      <c r="B63" s="42" t="s">
        <v>114</v>
      </c>
      <c r="C63" s="43">
        <v>255370</v>
      </c>
      <c r="D63" s="43">
        <v>249660</v>
      </c>
      <c r="E63" s="43">
        <v>266590</v>
      </c>
      <c r="F63" s="43">
        <v>279915</v>
      </c>
      <c r="G63" s="43">
        <v>197700</v>
      </c>
      <c r="H63" s="43">
        <v>195350</v>
      </c>
      <c r="I63" s="43">
        <v>201360</v>
      </c>
      <c r="J63" s="43">
        <v>213920</v>
      </c>
      <c r="K63" s="43">
        <v>0</v>
      </c>
      <c r="L63" s="43">
        <v>0</v>
      </c>
      <c r="M63" s="43">
        <v>0</v>
      </c>
      <c r="N63" s="43">
        <v>0</v>
      </c>
      <c r="O63" s="43">
        <v>0</v>
      </c>
      <c r="P63" s="43">
        <v>0</v>
      </c>
      <c r="Q63" s="43">
        <v>0</v>
      </c>
      <c r="R63" s="43">
        <v>0</v>
      </c>
      <c r="S63" s="44" t="str">
        <f t="shared" si="4"/>
        <v>-</v>
      </c>
      <c r="T63" s="43"/>
      <c r="U63" s="121" t="str">
        <f t="shared" si="0"/>
        <v>ok</v>
      </c>
      <c r="V63" s="45">
        <f t="shared" si="1"/>
        <v>-2.2359713357089712E-2</v>
      </c>
      <c r="W63" s="45">
        <f t="shared" si="2"/>
        <v>6.7812224625490664E-2</v>
      </c>
      <c r="X63" s="45">
        <f t="shared" si="3"/>
        <v>4.9983120147042273E-2</v>
      </c>
      <c r="Y63" s="45">
        <f t="shared" si="5"/>
        <v>3.1811877138481076E-2</v>
      </c>
      <c r="Z63" s="45">
        <f t="shared" si="6"/>
        <v>-1.1886697015680323E-2</v>
      </c>
      <c r="AA63" s="45">
        <f t="shared" si="7"/>
        <v>3.0765293063731762E-2</v>
      </c>
      <c r="AB63" s="45">
        <f t="shared" si="8"/>
        <v>6.237584425903854E-2</v>
      </c>
      <c r="AC63" s="45">
        <f t="shared" si="9"/>
        <v>2.7084813435696659E-2</v>
      </c>
      <c r="AD63" s="45" t="s">
        <v>22</v>
      </c>
      <c r="AE63" s="45" t="s">
        <v>22</v>
      </c>
      <c r="AF63" s="45" t="s">
        <v>22</v>
      </c>
      <c r="AG63" s="45" t="s">
        <v>22</v>
      </c>
      <c r="AH63" s="58"/>
    </row>
    <row r="64" spans="1:34" x14ac:dyDescent="0.2">
      <c r="A64" s="41">
        <v>57</v>
      </c>
      <c r="B64" s="42" t="s">
        <v>37</v>
      </c>
      <c r="C64" s="43">
        <v>323380</v>
      </c>
      <c r="D64" s="43">
        <v>310070</v>
      </c>
      <c r="E64" s="43">
        <v>320190</v>
      </c>
      <c r="F64" s="43">
        <v>338330</v>
      </c>
      <c r="G64" s="43">
        <v>246780</v>
      </c>
      <c r="H64" s="43">
        <v>240180</v>
      </c>
      <c r="I64" s="43">
        <v>255010</v>
      </c>
      <c r="J64" s="43">
        <v>260808</v>
      </c>
      <c r="K64" s="43">
        <v>0</v>
      </c>
      <c r="L64" s="43">
        <v>0</v>
      </c>
      <c r="M64" s="43">
        <v>0</v>
      </c>
      <c r="N64" s="43">
        <v>17</v>
      </c>
      <c r="O64" s="43">
        <v>0</v>
      </c>
      <c r="P64" s="43">
        <v>0</v>
      </c>
      <c r="Q64" s="43">
        <v>0</v>
      </c>
      <c r="R64" s="43">
        <v>0</v>
      </c>
      <c r="S64" s="44" t="str">
        <f t="shared" si="4"/>
        <v>-</v>
      </c>
      <c r="T64" s="43"/>
      <c r="U64" s="121" t="str">
        <f t="shared" si="0"/>
        <v>ok</v>
      </c>
      <c r="V64" s="45">
        <f t="shared" si="1"/>
        <v>-4.1159007978229946E-2</v>
      </c>
      <c r="W64" s="45">
        <f t="shared" si="2"/>
        <v>3.2637791466443064E-2</v>
      </c>
      <c r="X64" s="45">
        <f t="shared" si="3"/>
        <v>5.6653861769574314E-2</v>
      </c>
      <c r="Y64" s="45">
        <f t="shared" si="5"/>
        <v>1.6044215085929143E-2</v>
      </c>
      <c r="Z64" s="45">
        <f t="shared" si="6"/>
        <v>-2.674446875759786E-2</v>
      </c>
      <c r="AA64" s="45">
        <f t="shared" si="7"/>
        <v>6.1745357648430345E-2</v>
      </c>
      <c r="AB64" s="45">
        <f t="shared" si="8"/>
        <v>2.2736363279871379E-2</v>
      </c>
      <c r="AC64" s="45">
        <f t="shared" si="9"/>
        <v>1.9245750723567955E-2</v>
      </c>
      <c r="AD64" s="45" t="s">
        <v>22</v>
      </c>
      <c r="AE64" s="45" t="s">
        <v>22</v>
      </c>
      <c r="AF64" s="45" t="s">
        <v>22</v>
      </c>
      <c r="AG64" s="45" t="s">
        <v>22</v>
      </c>
      <c r="AH64" s="58"/>
    </row>
    <row r="65" spans="1:34" x14ac:dyDescent="0.2">
      <c r="A65" s="41">
        <v>58</v>
      </c>
      <c r="B65" s="42" t="s">
        <v>115</v>
      </c>
      <c r="C65" s="43">
        <v>2733930</v>
      </c>
      <c r="D65" s="43">
        <v>2549140</v>
      </c>
      <c r="E65" s="43">
        <v>2668270</v>
      </c>
      <c r="F65" s="43">
        <v>2655260.31</v>
      </c>
      <c r="G65" s="43">
        <v>1214190</v>
      </c>
      <c r="H65" s="43">
        <v>1208890</v>
      </c>
      <c r="I65" s="43">
        <v>2058440</v>
      </c>
      <c r="J65" s="43">
        <v>1231799</v>
      </c>
      <c r="K65" s="43">
        <v>985450</v>
      </c>
      <c r="L65" s="43">
        <v>997960</v>
      </c>
      <c r="M65" s="43">
        <v>1012310</v>
      </c>
      <c r="N65" s="43">
        <v>1031511</v>
      </c>
      <c r="O65" s="43">
        <v>985450</v>
      </c>
      <c r="P65" s="43">
        <v>997960</v>
      </c>
      <c r="Q65" s="43">
        <v>1012310</v>
      </c>
      <c r="R65" s="43">
        <v>1031511</v>
      </c>
      <c r="S65" s="44">
        <f t="shared" si="4"/>
        <v>1</v>
      </c>
      <c r="T65" s="43"/>
      <c r="U65" s="121" t="str">
        <f t="shared" si="0"/>
        <v>ok</v>
      </c>
      <c r="V65" s="45">
        <f t="shared" si="1"/>
        <v>-6.759134286539889E-2</v>
      </c>
      <c r="W65" s="45">
        <f t="shared" si="2"/>
        <v>4.673340812980064E-2</v>
      </c>
      <c r="X65" s="45">
        <f t="shared" si="3"/>
        <v>-4.875702234031767E-3</v>
      </c>
      <c r="Y65" s="45">
        <f t="shared" si="5"/>
        <v>-8.5778789898766725E-3</v>
      </c>
      <c r="Z65" s="45">
        <f t="shared" si="6"/>
        <v>-4.3650499509961371E-3</v>
      </c>
      <c r="AA65" s="45">
        <f t="shared" si="7"/>
        <v>0.70275211144107408</v>
      </c>
      <c r="AB65" s="45">
        <f t="shared" si="8"/>
        <v>-0.40158615262043101</v>
      </c>
      <c r="AC65" s="45">
        <f t="shared" si="9"/>
        <v>9.893363628988229E-2</v>
      </c>
      <c r="AD65" s="45">
        <f t="shared" si="10"/>
        <v>1.2694708001420672E-2</v>
      </c>
      <c r="AE65" s="45">
        <f>(M65-L65)/L65</f>
        <v>1.4379333841035713E-2</v>
      </c>
      <c r="AF65" s="45">
        <f>(N65-M65)/M65</f>
        <v>1.8967509952484911E-2</v>
      </c>
      <c r="AG65" s="45">
        <f t="shared" ref="AG65" si="23">AVERAGE(AD65:AF65)</f>
        <v>1.5347183931647098E-2</v>
      </c>
      <c r="AH65" s="58"/>
    </row>
    <row r="66" spans="1:34" x14ac:dyDescent="0.2">
      <c r="A66" s="41">
        <v>59</v>
      </c>
      <c r="B66" s="42" t="s">
        <v>116</v>
      </c>
      <c r="C66" s="43">
        <v>490170</v>
      </c>
      <c r="D66" s="43">
        <v>470940</v>
      </c>
      <c r="E66" s="43">
        <v>434160</v>
      </c>
      <c r="F66" s="43">
        <v>492700.95</v>
      </c>
      <c r="G66" s="43">
        <v>334030</v>
      </c>
      <c r="H66" s="43">
        <v>325450</v>
      </c>
      <c r="I66" s="43">
        <v>334810</v>
      </c>
      <c r="J66" s="43">
        <v>357502</v>
      </c>
      <c r="K66" s="43">
        <v>0</v>
      </c>
      <c r="L66" s="43">
        <v>0</v>
      </c>
      <c r="M66" s="43">
        <v>0</v>
      </c>
      <c r="N66" s="43">
        <v>0</v>
      </c>
      <c r="O66" s="43">
        <v>0</v>
      </c>
      <c r="P66" s="43">
        <v>0</v>
      </c>
      <c r="Q66" s="43">
        <v>0</v>
      </c>
      <c r="R66" s="43">
        <v>0</v>
      </c>
      <c r="S66" s="44" t="str">
        <f t="shared" si="4"/>
        <v>-</v>
      </c>
      <c r="T66" s="43"/>
      <c r="U66" s="121" t="str">
        <f t="shared" si="0"/>
        <v>ok</v>
      </c>
      <c r="V66" s="45">
        <f t="shared" si="1"/>
        <v>-3.9231287104473961E-2</v>
      </c>
      <c r="W66" s="45">
        <f t="shared" si="2"/>
        <v>-7.8099120907121927E-2</v>
      </c>
      <c r="X66" s="45">
        <f t="shared" si="3"/>
        <v>0.13483727197346604</v>
      </c>
      <c r="Y66" s="45">
        <f t="shared" si="5"/>
        <v>5.8356213206233838E-3</v>
      </c>
      <c r="Z66" s="45">
        <f t="shared" si="6"/>
        <v>-2.5686315600395176E-2</v>
      </c>
      <c r="AA66" s="45">
        <f t="shared" si="7"/>
        <v>2.8760178214779535E-2</v>
      </c>
      <c r="AB66" s="45">
        <f t="shared" si="8"/>
        <v>6.777575341238315E-2</v>
      </c>
      <c r="AC66" s="45">
        <f t="shared" si="9"/>
        <v>2.3616538675589171E-2</v>
      </c>
      <c r="AD66" s="45" t="s">
        <v>22</v>
      </c>
      <c r="AE66" s="45" t="s">
        <v>22</v>
      </c>
      <c r="AF66" s="45" t="s">
        <v>22</v>
      </c>
      <c r="AG66" s="45" t="s">
        <v>22</v>
      </c>
      <c r="AH66" s="58"/>
    </row>
    <row r="67" spans="1:34" x14ac:dyDescent="0.2">
      <c r="A67" s="41">
        <v>60</v>
      </c>
      <c r="B67" s="42" t="s">
        <v>38</v>
      </c>
      <c r="C67" s="43">
        <v>4536660</v>
      </c>
      <c r="D67" s="43">
        <v>4528970</v>
      </c>
      <c r="E67" s="43">
        <v>5075690</v>
      </c>
      <c r="F67" s="43">
        <v>5502829.5999999996</v>
      </c>
      <c r="G67" s="43">
        <v>2794340</v>
      </c>
      <c r="H67" s="43">
        <v>2823870</v>
      </c>
      <c r="I67" s="43">
        <v>2981920</v>
      </c>
      <c r="J67" s="43">
        <v>3221352</v>
      </c>
      <c r="K67" s="43">
        <v>1007100</v>
      </c>
      <c r="L67" s="43">
        <v>1008930</v>
      </c>
      <c r="M67" s="43">
        <v>1039089.9999999999</v>
      </c>
      <c r="N67" s="43">
        <v>1085876</v>
      </c>
      <c r="O67" s="43">
        <v>1007100</v>
      </c>
      <c r="P67" s="43">
        <v>1008930</v>
      </c>
      <c r="Q67" s="43">
        <v>1039089.9999999999</v>
      </c>
      <c r="R67" s="43">
        <v>1085876</v>
      </c>
      <c r="S67" s="44">
        <f t="shared" si="4"/>
        <v>1</v>
      </c>
      <c r="T67" s="43"/>
      <c r="U67" s="121" t="str">
        <f t="shared" si="0"/>
        <v>ok</v>
      </c>
      <c r="V67" s="45">
        <f t="shared" si="1"/>
        <v>-1.6950796400876415E-3</v>
      </c>
      <c r="W67" s="45">
        <f t="shared" si="2"/>
        <v>0.12071618933223227</v>
      </c>
      <c r="X67" s="45">
        <f t="shared" si="3"/>
        <v>8.4153996796494587E-2</v>
      </c>
      <c r="Y67" s="45">
        <f t="shared" si="5"/>
        <v>6.7725035496213074E-2</v>
      </c>
      <c r="Z67" s="45">
        <f t="shared" si="6"/>
        <v>1.056779060529499E-2</v>
      </c>
      <c r="AA67" s="45">
        <f t="shared" si="7"/>
        <v>5.5969290371015661E-2</v>
      </c>
      <c r="AB67" s="45">
        <f t="shared" si="8"/>
        <v>8.0294575307184632E-2</v>
      </c>
      <c r="AC67" s="45">
        <f t="shared" si="9"/>
        <v>4.8943885427831763E-2</v>
      </c>
      <c r="AD67" s="45">
        <f t="shared" si="10"/>
        <v>1.8170985999404229E-3</v>
      </c>
      <c r="AE67" s="45">
        <f>(M67-L67)/L67</f>
        <v>2.9893055018683043E-2</v>
      </c>
      <c r="AF67" s="45">
        <f>(N67-M67)/M67</f>
        <v>4.5025936155674795E-2</v>
      </c>
      <c r="AG67" s="45">
        <f t="shared" ref="AG67" si="24">AVERAGE(AD67:AF67)</f>
        <v>2.5578696591432751E-2</v>
      </c>
      <c r="AH67" s="58"/>
    </row>
    <row r="68" spans="1:34" x14ac:dyDescent="0.2">
      <c r="A68" s="41">
        <v>61</v>
      </c>
      <c r="B68" s="42" t="s">
        <v>117</v>
      </c>
      <c r="C68" s="43">
        <v>960800</v>
      </c>
      <c r="D68" s="43">
        <v>1103760</v>
      </c>
      <c r="E68" s="43">
        <v>1059100</v>
      </c>
      <c r="F68" s="43">
        <v>1081764</v>
      </c>
      <c r="G68" s="43">
        <v>533210</v>
      </c>
      <c r="H68" s="43">
        <v>703630</v>
      </c>
      <c r="I68" s="43">
        <v>730560</v>
      </c>
      <c r="J68" s="43">
        <v>695865</v>
      </c>
      <c r="K68" s="43">
        <v>0</v>
      </c>
      <c r="L68" s="43">
        <v>0</v>
      </c>
      <c r="M68" s="43">
        <v>0</v>
      </c>
      <c r="N68" s="43">
        <v>0</v>
      </c>
      <c r="O68" s="43">
        <v>0</v>
      </c>
      <c r="P68" s="43">
        <v>0</v>
      </c>
      <c r="Q68" s="43">
        <v>0</v>
      </c>
      <c r="R68" s="43">
        <v>0</v>
      </c>
      <c r="S68" s="44" t="str">
        <f t="shared" si="4"/>
        <v>-</v>
      </c>
      <c r="T68" s="43"/>
      <c r="U68" s="121" t="str">
        <f t="shared" si="0"/>
        <v>ok</v>
      </c>
      <c r="V68" s="45">
        <f t="shared" si="1"/>
        <v>0.14879267277268943</v>
      </c>
      <c r="W68" s="45">
        <f t="shared" si="2"/>
        <v>-4.046169457128361E-2</v>
      </c>
      <c r="X68" s="45">
        <f t="shared" si="3"/>
        <v>2.1399301293551127E-2</v>
      </c>
      <c r="Y68" s="45">
        <f t="shared" si="5"/>
        <v>4.3243426498318978E-2</v>
      </c>
      <c r="Z68" s="45">
        <f t="shared" si="6"/>
        <v>0.31961141013859456</v>
      </c>
      <c r="AA68" s="45">
        <f t="shared" si="7"/>
        <v>3.8272955956966018E-2</v>
      </c>
      <c r="AB68" s="45">
        <f t="shared" si="8"/>
        <v>-4.7490965834428384E-2</v>
      </c>
      <c r="AC68" s="45">
        <f t="shared" si="9"/>
        <v>0.10346446675371072</v>
      </c>
      <c r="AD68" s="45" t="s">
        <v>22</v>
      </c>
      <c r="AE68" s="45" t="s">
        <v>22</v>
      </c>
      <c r="AF68" s="45" t="s">
        <v>22</v>
      </c>
      <c r="AG68" s="45" t="s">
        <v>22</v>
      </c>
      <c r="AH68" s="58"/>
    </row>
    <row r="69" spans="1:34" x14ac:dyDescent="0.2">
      <c r="A69" s="41">
        <v>62</v>
      </c>
      <c r="B69" s="42" t="s">
        <v>118</v>
      </c>
      <c r="C69" s="43">
        <v>111240</v>
      </c>
      <c r="D69" s="43">
        <v>101130</v>
      </c>
      <c r="E69" s="43">
        <v>101750</v>
      </c>
      <c r="F69" s="43">
        <v>110552</v>
      </c>
      <c r="G69" s="43">
        <v>90090</v>
      </c>
      <c r="H69" s="43">
        <v>86310</v>
      </c>
      <c r="I69" s="43">
        <v>88610</v>
      </c>
      <c r="J69" s="43">
        <v>91995</v>
      </c>
      <c r="K69" s="43">
        <v>0</v>
      </c>
      <c r="L69" s="43">
        <v>0</v>
      </c>
      <c r="M69" s="43">
        <v>0</v>
      </c>
      <c r="N69" s="43">
        <v>0</v>
      </c>
      <c r="O69" s="43">
        <v>0</v>
      </c>
      <c r="P69" s="43">
        <v>0</v>
      </c>
      <c r="Q69" s="43">
        <v>0</v>
      </c>
      <c r="R69" s="43">
        <v>0</v>
      </c>
      <c r="S69" s="44" t="str">
        <f t="shared" si="4"/>
        <v>-</v>
      </c>
      <c r="T69" s="43"/>
      <c r="U69" s="121" t="str">
        <f t="shared" si="0"/>
        <v>ok</v>
      </c>
      <c r="V69" s="45">
        <f t="shared" si="1"/>
        <v>-9.088457389428263E-2</v>
      </c>
      <c r="W69" s="45">
        <f t="shared" si="2"/>
        <v>6.130722831998418E-3</v>
      </c>
      <c r="X69" s="45">
        <f t="shared" si="3"/>
        <v>8.6506142506142511E-2</v>
      </c>
      <c r="Y69" s="45">
        <f t="shared" si="5"/>
        <v>5.8409714795276679E-4</v>
      </c>
      <c r="Z69" s="45">
        <f t="shared" si="6"/>
        <v>-4.195804195804196E-2</v>
      </c>
      <c r="AA69" s="45">
        <f t="shared" si="7"/>
        <v>2.664812883790986E-2</v>
      </c>
      <c r="AB69" s="45">
        <f t="shared" si="8"/>
        <v>3.8201105969980817E-2</v>
      </c>
      <c r="AC69" s="45">
        <f t="shared" si="9"/>
        <v>7.6303976166162387E-3</v>
      </c>
      <c r="AD69" s="45" t="s">
        <v>22</v>
      </c>
      <c r="AE69" s="45" t="s">
        <v>22</v>
      </c>
      <c r="AF69" s="45" t="s">
        <v>22</v>
      </c>
      <c r="AG69" s="45" t="s">
        <v>22</v>
      </c>
      <c r="AH69" s="58"/>
    </row>
    <row r="70" spans="1:34" x14ac:dyDescent="0.2">
      <c r="A70" s="41">
        <v>63</v>
      </c>
      <c r="B70" s="42" t="s">
        <v>119</v>
      </c>
      <c r="C70" s="43">
        <v>489580</v>
      </c>
      <c r="D70" s="43">
        <v>515730</v>
      </c>
      <c r="E70" s="43">
        <v>507390</v>
      </c>
      <c r="F70" s="43">
        <v>543653</v>
      </c>
      <c r="G70" s="43">
        <v>354930</v>
      </c>
      <c r="H70" s="43">
        <v>350850</v>
      </c>
      <c r="I70" s="43">
        <v>365140</v>
      </c>
      <c r="J70" s="43">
        <v>374656</v>
      </c>
      <c r="K70" s="43">
        <v>325700</v>
      </c>
      <c r="L70" s="43">
        <v>322010</v>
      </c>
      <c r="M70" s="43">
        <v>332430</v>
      </c>
      <c r="N70" s="43">
        <v>339544</v>
      </c>
      <c r="O70" s="43">
        <v>325700</v>
      </c>
      <c r="P70" s="43">
        <v>322010</v>
      </c>
      <c r="Q70" s="43">
        <v>332430</v>
      </c>
      <c r="R70" s="43">
        <v>339544</v>
      </c>
      <c r="S70" s="44">
        <f t="shared" si="4"/>
        <v>1</v>
      </c>
      <c r="T70" s="43"/>
      <c r="U70" s="121" t="str">
        <f t="shared" si="0"/>
        <v>ok</v>
      </c>
      <c r="V70" s="45">
        <f t="shared" si="1"/>
        <v>5.3413129621308057E-2</v>
      </c>
      <c r="W70" s="45">
        <f t="shared" si="2"/>
        <v>-1.6171252399511372E-2</v>
      </c>
      <c r="X70" s="45">
        <f t="shared" si="3"/>
        <v>7.1469678156841882E-2</v>
      </c>
      <c r="Y70" s="45">
        <f t="shared" si="5"/>
        <v>3.6237185126212858E-2</v>
      </c>
      <c r="Z70" s="45">
        <f t="shared" si="6"/>
        <v>-1.1495224410447131E-2</v>
      </c>
      <c r="AA70" s="45">
        <f t="shared" si="7"/>
        <v>4.0729656548382502E-2</v>
      </c>
      <c r="AB70" s="45">
        <f t="shared" si="8"/>
        <v>2.6061236785890344E-2</v>
      </c>
      <c r="AC70" s="45">
        <f t="shared" si="9"/>
        <v>1.8431889641275238E-2</v>
      </c>
      <c r="AD70" s="45">
        <f t="shared" si="10"/>
        <v>-1.1329444273871661E-2</v>
      </c>
      <c r="AE70" s="45">
        <f>(M70-L70)/L70</f>
        <v>3.2359243501754606E-2</v>
      </c>
      <c r="AF70" s="45">
        <f>(N70-M70)/M70</f>
        <v>2.1399993983695815E-2</v>
      </c>
      <c r="AG70" s="45">
        <f t="shared" ref="AG70:AG71" si="25">AVERAGE(AD70:AF70)</f>
        <v>1.4143264403859587E-2</v>
      </c>
      <c r="AH70" s="58"/>
    </row>
    <row r="71" spans="1:34" x14ac:dyDescent="0.2">
      <c r="A71" s="41">
        <v>64</v>
      </c>
      <c r="B71" s="42" t="s">
        <v>39</v>
      </c>
      <c r="C71" s="43">
        <v>2546900</v>
      </c>
      <c r="D71" s="43">
        <v>2401150</v>
      </c>
      <c r="E71" s="43">
        <v>2714900</v>
      </c>
      <c r="F71" s="43">
        <v>2541060</v>
      </c>
      <c r="G71" s="43">
        <v>1601870</v>
      </c>
      <c r="H71" s="43">
        <v>1602730</v>
      </c>
      <c r="I71" s="43">
        <v>1677340</v>
      </c>
      <c r="J71" s="43">
        <v>1747142</v>
      </c>
      <c r="K71" s="43">
        <v>517890</v>
      </c>
      <c r="L71" s="43">
        <v>538370</v>
      </c>
      <c r="M71" s="43">
        <v>755840</v>
      </c>
      <c r="N71" s="43">
        <v>822967</v>
      </c>
      <c r="O71" s="43">
        <v>517890</v>
      </c>
      <c r="P71" s="43">
        <v>538370</v>
      </c>
      <c r="Q71" s="43">
        <v>755840</v>
      </c>
      <c r="R71" s="43">
        <v>822967</v>
      </c>
      <c r="S71" s="44">
        <f t="shared" si="4"/>
        <v>1</v>
      </c>
      <c r="T71" s="43"/>
      <c r="U71" s="121" t="str">
        <f t="shared" si="0"/>
        <v>ok</v>
      </c>
      <c r="V71" s="45">
        <f t="shared" si="1"/>
        <v>-5.7226432133181515E-2</v>
      </c>
      <c r="W71" s="45">
        <f t="shared" si="2"/>
        <v>0.1306665556087708</v>
      </c>
      <c r="X71" s="45">
        <f t="shared" si="3"/>
        <v>-6.4031824376588456E-2</v>
      </c>
      <c r="Y71" s="45">
        <f t="shared" si="5"/>
        <v>3.1360996996669436E-3</v>
      </c>
      <c r="Z71" s="45">
        <f t="shared" si="6"/>
        <v>5.3687253023029335E-4</v>
      </c>
      <c r="AA71" s="45">
        <f t="shared" si="7"/>
        <v>4.6551820955494684E-2</v>
      </c>
      <c r="AB71" s="45">
        <f t="shared" si="8"/>
        <v>4.1614699464628521E-2</v>
      </c>
      <c r="AC71" s="45">
        <f t="shared" si="9"/>
        <v>2.9567797650117831E-2</v>
      </c>
      <c r="AD71" s="45">
        <f t="shared" si="10"/>
        <v>3.9545077139933188E-2</v>
      </c>
      <c r="AE71" s="45">
        <f>(M71-L71)/L71</f>
        <v>0.40394152720248155</v>
      </c>
      <c r="AF71" s="45">
        <f>(N71-M71)/M71</f>
        <v>8.8811124047417436E-2</v>
      </c>
      <c r="AG71" s="45">
        <f t="shared" si="25"/>
        <v>0.17743257612994404</v>
      </c>
      <c r="AH71" s="58"/>
    </row>
    <row r="72" spans="1:34" x14ac:dyDescent="0.2">
      <c r="A72" s="41">
        <v>65</v>
      </c>
      <c r="B72" s="42" t="s">
        <v>120</v>
      </c>
      <c r="C72" s="43">
        <v>257740</v>
      </c>
      <c r="D72" s="43">
        <v>241490</v>
      </c>
      <c r="E72" s="43">
        <v>234080</v>
      </c>
      <c r="F72" s="43">
        <v>248923</v>
      </c>
      <c r="G72" s="43">
        <v>162170</v>
      </c>
      <c r="H72" s="43">
        <v>160050</v>
      </c>
      <c r="I72" s="43">
        <v>156460</v>
      </c>
      <c r="J72" s="43">
        <v>168939</v>
      </c>
      <c r="K72" s="43">
        <v>0</v>
      </c>
      <c r="L72" s="43">
        <v>0</v>
      </c>
      <c r="M72" s="43">
        <v>0</v>
      </c>
      <c r="N72" s="43">
        <v>0</v>
      </c>
      <c r="O72" s="43">
        <v>0</v>
      </c>
      <c r="P72" s="43">
        <v>0</v>
      </c>
      <c r="Q72" s="43">
        <v>0</v>
      </c>
      <c r="R72" s="43">
        <v>0</v>
      </c>
      <c r="S72" s="44" t="str">
        <f t="shared" si="4"/>
        <v>-</v>
      </c>
      <c r="T72" s="43"/>
      <c r="U72" s="121" t="str">
        <f t="shared" ref="U72:U135" si="26">IF(K72="-","   ",IF((G72-K72)&gt;=0,"ok","esgoto maior"))</f>
        <v>ok</v>
      </c>
      <c r="V72" s="45">
        <f t="shared" ref="V72:V135" si="27">(D72-C72)/C72</f>
        <v>-6.304803290137348E-2</v>
      </c>
      <c r="W72" s="45">
        <f t="shared" ref="W72:W135" si="28">(E72-D72)/D72</f>
        <v>-3.0684500393391032E-2</v>
      </c>
      <c r="X72" s="45">
        <f t="shared" ref="X72:X135" si="29">(F72-E72)/E72</f>
        <v>6.3409945317840055E-2</v>
      </c>
      <c r="Y72" s="45">
        <f t="shared" si="5"/>
        <v>-1.0107529325641485E-2</v>
      </c>
      <c r="Z72" s="45">
        <f t="shared" si="6"/>
        <v>-1.3072701486094839E-2</v>
      </c>
      <c r="AA72" s="45">
        <f t="shared" si="7"/>
        <v>-2.2430490471727585E-2</v>
      </c>
      <c r="AB72" s="45">
        <f t="shared" si="8"/>
        <v>7.9758404704077718E-2</v>
      </c>
      <c r="AC72" s="45">
        <f t="shared" si="9"/>
        <v>1.4751737582085098E-2</v>
      </c>
      <c r="AD72" s="45" t="s">
        <v>22</v>
      </c>
      <c r="AE72" s="45" t="s">
        <v>22</v>
      </c>
      <c r="AF72" s="45" t="s">
        <v>22</v>
      </c>
      <c r="AG72" s="45" t="s">
        <v>22</v>
      </c>
      <c r="AH72" s="58"/>
    </row>
    <row r="73" spans="1:34" x14ac:dyDescent="0.2">
      <c r="A73" s="41">
        <v>66</v>
      </c>
      <c r="B73" s="42" t="s">
        <v>121</v>
      </c>
      <c r="C73" s="43">
        <v>847040</v>
      </c>
      <c r="D73" s="43">
        <v>841190</v>
      </c>
      <c r="E73" s="43">
        <v>836590</v>
      </c>
      <c r="F73" s="43">
        <v>764168.80999999994</v>
      </c>
      <c r="G73" s="43">
        <v>592040</v>
      </c>
      <c r="H73" s="43">
        <v>574970</v>
      </c>
      <c r="I73" s="43">
        <v>593870</v>
      </c>
      <c r="J73" s="43">
        <v>614401</v>
      </c>
      <c r="K73" s="43">
        <v>0</v>
      </c>
      <c r="L73" s="43">
        <v>0</v>
      </c>
      <c r="M73" s="43">
        <v>0</v>
      </c>
      <c r="N73" s="43">
        <v>13</v>
      </c>
      <c r="O73" s="43">
        <v>0</v>
      </c>
      <c r="P73" s="43">
        <v>0</v>
      </c>
      <c r="Q73" s="43">
        <v>0</v>
      </c>
      <c r="R73" s="43">
        <v>0</v>
      </c>
      <c r="S73" s="44" t="str">
        <f t="shared" ref="S73:S135" si="30">IF(R73&lt;&gt;0,R73/N73,"-")</f>
        <v>-</v>
      </c>
      <c r="T73" s="43"/>
      <c r="U73" s="121" t="str">
        <f t="shared" si="26"/>
        <v>ok</v>
      </c>
      <c r="V73" s="45">
        <f t="shared" si="27"/>
        <v>-6.906403475632792E-3</v>
      </c>
      <c r="W73" s="45">
        <f t="shared" si="28"/>
        <v>-5.468443514544871E-3</v>
      </c>
      <c r="X73" s="45">
        <f t="shared" si="29"/>
        <v>-8.6567123680656069E-2</v>
      </c>
      <c r="Y73" s="45">
        <f t="shared" ref="Y73:Y136" si="31">AVERAGE(V73:X73)</f>
        <v>-3.2980656890277911E-2</v>
      </c>
      <c r="Z73" s="45">
        <f t="shared" ref="Z73:Z136" si="32">(H73-G73)/G73</f>
        <v>-2.8832511316802919E-2</v>
      </c>
      <c r="AA73" s="45">
        <f t="shared" ref="AA73:AA136" si="33">(I73-H73)/H73</f>
        <v>3.2871280240708213E-2</v>
      </c>
      <c r="AB73" s="45">
        <f t="shared" ref="AB73:AB136" si="34">(J73-I73)/I73</f>
        <v>3.4571539225756481E-2</v>
      </c>
      <c r="AC73" s="45">
        <f t="shared" ref="AC73:AC136" si="35">AVERAGE(Z73:AB73)</f>
        <v>1.2870102716553927E-2</v>
      </c>
      <c r="AD73" s="45" t="s">
        <v>22</v>
      </c>
      <c r="AE73" s="45" t="s">
        <v>22</v>
      </c>
      <c r="AF73" s="45" t="s">
        <v>22</v>
      </c>
      <c r="AG73" s="45" t="s">
        <v>22</v>
      </c>
      <c r="AH73" s="58"/>
    </row>
    <row r="74" spans="1:34" x14ac:dyDescent="0.2">
      <c r="A74" s="41">
        <v>67</v>
      </c>
      <c r="B74" s="42" t="s">
        <v>122</v>
      </c>
      <c r="C74" s="43">
        <v>202100</v>
      </c>
      <c r="D74" s="43">
        <v>217290</v>
      </c>
      <c r="E74" s="43">
        <v>227850</v>
      </c>
      <c r="F74" s="43">
        <v>230906.3</v>
      </c>
      <c r="G74" s="43">
        <v>165110</v>
      </c>
      <c r="H74" s="43">
        <v>164320</v>
      </c>
      <c r="I74" s="43">
        <v>167710</v>
      </c>
      <c r="J74" s="43">
        <v>176544</v>
      </c>
      <c r="K74" s="43">
        <v>0</v>
      </c>
      <c r="L74" s="43">
        <v>0</v>
      </c>
      <c r="M74" s="43">
        <v>0</v>
      </c>
      <c r="N74" s="43">
        <v>0</v>
      </c>
      <c r="O74" s="43">
        <v>0</v>
      </c>
      <c r="P74" s="43">
        <v>0</v>
      </c>
      <c r="Q74" s="43">
        <v>0</v>
      </c>
      <c r="R74" s="43">
        <v>0</v>
      </c>
      <c r="S74" s="44" t="str">
        <f t="shared" si="30"/>
        <v>-</v>
      </c>
      <c r="T74" s="43"/>
      <c r="U74" s="121" t="str">
        <f t="shared" si="26"/>
        <v>ok</v>
      </c>
      <c r="V74" s="45">
        <f t="shared" si="27"/>
        <v>7.5160811479465614E-2</v>
      </c>
      <c r="W74" s="45">
        <f t="shared" si="28"/>
        <v>4.8598646969487784E-2</v>
      </c>
      <c r="X74" s="45">
        <f t="shared" si="29"/>
        <v>1.3413649330699971E-2</v>
      </c>
      <c r="Y74" s="45">
        <f t="shared" si="31"/>
        <v>4.5724369259884455E-2</v>
      </c>
      <c r="Z74" s="45">
        <f t="shared" si="32"/>
        <v>-4.7846889952153108E-3</v>
      </c>
      <c r="AA74" s="45">
        <f t="shared" si="33"/>
        <v>2.0630477117818891E-2</v>
      </c>
      <c r="AB74" s="45">
        <f t="shared" si="34"/>
        <v>5.2674259137797386E-2</v>
      </c>
      <c r="AC74" s="45">
        <f t="shared" si="35"/>
        <v>2.2840015753466988E-2</v>
      </c>
      <c r="AD74" s="45" t="s">
        <v>22</v>
      </c>
      <c r="AE74" s="45" t="s">
        <v>22</v>
      </c>
      <c r="AF74" s="45" t="s">
        <v>22</v>
      </c>
      <c r="AG74" s="45" t="s">
        <v>22</v>
      </c>
      <c r="AH74" s="58"/>
    </row>
    <row r="75" spans="1:34" x14ac:dyDescent="0.2">
      <c r="A75" s="41">
        <v>68</v>
      </c>
      <c r="B75" s="42" t="s">
        <v>123</v>
      </c>
      <c r="C75" s="43">
        <v>162440</v>
      </c>
      <c r="D75" s="43">
        <v>160170</v>
      </c>
      <c r="E75" s="43">
        <v>166840</v>
      </c>
      <c r="F75" s="43">
        <v>181500.9</v>
      </c>
      <c r="G75" s="43">
        <v>134830</v>
      </c>
      <c r="H75" s="43">
        <v>131290</v>
      </c>
      <c r="I75" s="43">
        <v>142640</v>
      </c>
      <c r="J75" s="43">
        <v>146754</v>
      </c>
      <c r="K75" s="43">
        <v>0</v>
      </c>
      <c r="L75" s="43">
        <v>0</v>
      </c>
      <c r="M75" s="43">
        <v>0</v>
      </c>
      <c r="N75" s="43">
        <v>0</v>
      </c>
      <c r="O75" s="43">
        <v>0</v>
      </c>
      <c r="P75" s="43">
        <v>0</v>
      </c>
      <c r="Q75" s="43">
        <v>0</v>
      </c>
      <c r="R75" s="43">
        <v>0</v>
      </c>
      <c r="S75" s="44" t="str">
        <f t="shared" si="30"/>
        <v>-</v>
      </c>
      <c r="T75" s="43"/>
      <c r="U75" s="121" t="str">
        <f t="shared" si="26"/>
        <v>ok</v>
      </c>
      <c r="V75" s="45">
        <f t="shared" si="27"/>
        <v>-1.3974390544200936E-2</v>
      </c>
      <c r="W75" s="45">
        <f t="shared" si="28"/>
        <v>4.1643254042579757E-2</v>
      </c>
      <c r="X75" s="45">
        <f t="shared" si="29"/>
        <v>8.7874011028530291E-2</v>
      </c>
      <c r="Y75" s="45">
        <f t="shared" si="31"/>
        <v>3.8514291508969706E-2</v>
      </c>
      <c r="Z75" s="45">
        <f t="shared" si="32"/>
        <v>-2.6255284432248015E-2</v>
      </c>
      <c r="AA75" s="45">
        <f t="shared" si="33"/>
        <v>8.6449843857110215E-2</v>
      </c>
      <c r="AB75" s="45">
        <f t="shared" si="34"/>
        <v>2.8841839596186202E-2</v>
      </c>
      <c r="AC75" s="45">
        <f t="shared" si="35"/>
        <v>2.9678799673682799E-2</v>
      </c>
      <c r="AD75" s="45" t="s">
        <v>22</v>
      </c>
      <c r="AE75" s="45" t="s">
        <v>22</v>
      </c>
      <c r="AF75" s="45" t="s">
        <v>22</v>
      </c>
      <c r="AG75" s="45" t="s">
        <v>22</v>
      </c>
      <c r="AH75" s="58"/>
    </row>
    <row r="76" spans="1:34" x14ac:dyDescent="0.2">
      <c r="A76" s="41">
        <v>69</v>
      </c>
      <c r="B76" s="42" t="s">
        <v>124</v>
      </c>
      <c r="C76" s="43">
        <v>132010</v>
      </c>
      <c r="D76" s="43">
        <v>133040</v>
      </c>
      <c r="E76" s="43">
        <v>132830</v>
      </c>
      <c r="F76" s="43">
        <v>133555.30000000002</v>
      </c>
      <c r="G76" s="43">
        <v>97570</v>
      </c>
      <c r="H76" s="43">
        <v>98320</v>
      </c>
      <c r="I76" s="43">
        <v>102720</v>
      </c>
      <c r="J76" s="43">
        <v>111880</v>
      </c>
      <c r="K76" s="43">
        <v>0</v>
      </c>
      <c r="L76" s="43">
        <v>0</v>
      </c>
      <c r="M76" s="43">
        <v>0</v>
      </c>
      <c r="N76" s="43">
        <v>4</v>
      </c>
      <c r="O76" s="43">
        <v>0</v>
      </c>
      <c r="P76" s="43">
        <v>0</v>
      </c>
      <c r="Q76" s="43">
        <v>0</v>
      </c>
      <c r="R76" s="43">
        <v>4</v>
      </c>
      <c r="S76" s="44" t="s">
        <v>22</v>
      </c>
      <c r="T76" s="43"/>
      <c r="U76" s="121" t="str">
        <f t="shared" si="26"/>
        <v>ok</v>
      </c>
      <c r="V76" s="45">
        <f t="shared" si="27"/>
        <v>7.8024392091508221E-3</v>
      </c>
      <c r="W76" s="45">
        <f t="shared" si="28"/>
        <v>-1.5784726398075767E-3</v>
      </c>
      <c r="X76" s="45">
        <f t="shared" si="29"/>
        <v>5.4603628698337535E-3</v>
      </c>
      <c r="Y76" s="45">
        <f t="shared" si="31"/>
        <v>3.8947764797256663E-3</v>
      </c>
      <c r="Z76" s="45">
        <f t="shared" si="32"/>
        <v>7.6867889720200885E-3</v>
      </c>
      <c r="AA76" s="45">
        <f t="shared" si="33"/>
        <v>4.4751830756712775E-2</v>
      </c>
      <c r="AB76" s="45">
        <f t="shared" si="34"/>
        <v>8.9174454828660432E-2</v>
      </c>
      <c r="AC76" s="45">
        <f t="shared" si="35"/>
        <v>4.7204358185797768E-2</v>
      </c>
      <c r="AD76" s="45" t="s">
        <v>22</v>
      </c>
      <c r="AE76" s="45" t="s">
        <v>22</v>
      </c>
      <c r="AF76" s="45" t="s">
        <v>22</v>
      </c>
      <c r="AG76" s="45" t="s">
        <v>22</v>
      </c>
      <c r="AH76" s="58"/>
    </row>
    <row r="77" spans="1:34" x14ac:dyDescent="0.2">
      <c r="A77" s="41">
        <v>70</v>
      </c>
      <c r="B77" s="42" t="s">
        <v>125</v>
      </c>
      <c r="C77" s="43">
        <v>144380</v>
      </c>
      <c r="D77" s="43">
        <v>141100</v>
      </c>
      <c r="E77" s="43">
        <v>140960</v>
      </c>
      <c r="F77" s="43">
        <v>138612</v>
      </c>
      <c r="G77" s="43">
        <v>120960</v>
      </c>
      <c r="H77" s="43">
        <v>125330</v>
      </c>
      <c r="I77" s="43">
        <v>127460</v>
      </c>
      <c r="J77" s="43">
        <v>130819</v>
      </c>
      <c r="K77" s="43">
        <v>0</v>
      </c>
      <c r="L77" s="43">
        <v>0</v>
      </c>
      <c r="M77" s="43">
        <v>0</v>
      </c>
      <c r="N77" s="43">
        <v>0</v>
      </c>
      <c r="O77" s="43">
        <v>0</v>
      </c>
      <c r="P77" s="43">
        <v>0</v>
      </c>
      <c r="Q77" s="43">
        <v>0</v>
      </c>
      <c r="R77" s="43">
        <v>0</v>
      </c>
      <c r="S77" s="44" t="str">
        <f t="shared" si="30"/>
        <v>-</v>
      </c>
      <c r="T77" s="43"/>
      <c r="U77" s="121" t="str">
        <f t="shared" si="26"/>
        <v>ok</v>
      </c>
      <c r="V77" s="45">
        <f t="shared" si="27"/>
        <v>-2.2717827954010252E-2</v>
      </c>
      <c r="W77" s="45">
        <f t="shared" si="28"/>
        <v>-9.9220411055988655E-4</v>
      </c>
      <c r="X77" s="45">
        <f t="shared" si="29"/>
        <v>-1.6657207718501703E-2</v>
      </c>
      <c r="Y77" s="45">
        <f t="shared" si="31"/>
        <v>-1.3455746594357281E-2</v>
      </c>
      <c r="Z77" s="45">
        <f t="shared" si="32"/>
        <v>3.6127645502645502E-2</v>
      </c>
      <c r="AA77" s="45">
        <f t="shared" si="33"/>
        <v>1.6995132849277908E-2</v>
      </c>
      <c r="AB77" s="45">
        <f t="shared" si="34"/>
        <v>2.6353365761807628E-2</v>
      </c>
      <c r="AC77" s="45">
        <f t="shared" si="35"/>
        <v>2.6492048037910346E-2</v>
      </c>
      <c r="AD77" s="45" t="s">
        <v>22</v>
      </c>
      <c r="AE77" s="45" t="s">
        <v>22</v>
      </c>
      <c r="AF77" s="45" t="s">
        <v>22</v>
      </c>
      <c r="AG77" s="45" t="s">
        <v>22</v>
      </c>
      <c r="AH77" s="58"/>
    </row>
    <row r="78" spans="1:34" x14ac:dyDescent="0.2">
      <c r="A78" s="41">
        <v>71</v>
      </c>
      <c r="B78" s="42" t="s">
        <v>40</v>
      </c>
      <c r="C78" s="43">
        <v>190050</v>
      </c>
      <c r="D78" s="43">
        <v>117790</v>
      </c>
      <c r="E78" s="43">
        <v>142730</v>
      </c>
      <c r="F78" s="43">
        <v>111687</v>
      </c>
      <c r="G78" s="43">
        <v>84400</v>
      </c>
      <c r="H78" s="43">
        <v>81660</v>
      </c>
      <c r="I78" s="43">
        <v>85940</v>
      </c>
      <c r="J78" s="43">
        <v>85865</v>
      </c>
      <c r="K78" s="43">
        <v>0</v>
      </c>
      <c r="L78" s="43">
        <v>0</v>
      </c>
      <c r="M78" s="43">
        <v>0</v>
      </c>
      <c r="N78" s="43">
        <v>0</v>
      </c>
      <c r="O78" s="43">
        <v>0</v>
      </c>
      <c r="P78" s="43">
        <v>0</v>
      </c>
      <c r="Q78" s="43">
        <v>0</v>
      </c>
      <c r="R78" s="43">
        <v>0</v>
      </c>
      <c r="S78" s="44" t="str">
        <f t="shared" si="30"/>
        <v>-</v>
      </c>
      <c r="T78" s="43"/>
      <c r="U78" s="121" t="str">
        <f t="shared" si="26"/>
        <v>ok</v>
      </c>
      <c r="V78" s="45">
        <f t="shared" si="27"/>
        <v>-0.38021573270192055</v>
      </c>
      <c r="W78" s="45">
        <f t="shared" si="28"/>
        <v>0.21173274471517106</v>
      </c>
      <c r="X78" s="45">
        <f t="shared" si="29"/>
        <v>-0.21749457016744903</v>
      </c>
      <c r="Y78" s="45">
        <f t="shared" si="31"/>
        <v>-0.1286591860513995</v>
      </c>
      <c r="Z78" s="45">
        <f t="shared" si="32"/>
        <v>-3.246445497630332E-2</v>
      </c>
      <c r="AA78" s="45">
        <f t="shared" si="33"/>
        <v>5.2412441831986283E-2</v>
      </c>
      <c r="AB78" s="45">
        <f t="shared" si="34"/>
        <v>-8.727018850360717E-4</v>
      </c>
      <c r="AC78" s="45">
        <f t="shared" si="35"/>
        <v>6.3584283235489638E-3</v>
      </c>
      <c r="AD78" s="45" t="s">
        <v>22</v>
      </c>
      <c r="AE78" s="45" t="s">
        <v>22</v>
      </c>
      <c r="AF78" s="45" t="s">
        <v>22</v>
      </c>
      <c r="AG78" s="45" t="s">
        <v>22</v>
      </c>
      <c r="AH78" s="58"/>
    </row>
    <row r="79" spans="1:34" x14ac:dyDescent="0.2">
      <c r="A79" s="41">
        <v>72</v>
      </c>
      <c r="B79" s="42" t="s">
        <v>126</v>
      </c>
      <c r="C79" s="43">
        <v>119490</v>
      </c>
      <c r="D79" s="43">
        <v>101770</v>
      </c>
      <c r="E79" s="43">
        <v>104720</v>
      </c>
      <c r="F79" s="43">
        <v>100180</v>
      </c>
      <c r="G79" s="43">
        <v>80590</v>
      </c>
      <c r="H79" s="43">
        <v>75770</v>
      </c>
      <c r="I79" s="43">
        <v>74930</v>
      </c>
      <c r="J79" s="43">
        <v>76710</v>
      </c>
      <c r="K79" s="43">
        <v>0</v>
      </c>
      <c r="L79" s="43">
        <v>0</v>
      </c>
      <c r="M79" s="43">
        <v>0</v>
      </c>
      <c r="N79" s="43">
        <v>0</v>
      </c>
      <c r="O79" s="43">
        <v>0</v>
      </c>
      <c r="P79" s="43">
        <v>0</v>
      </c>
      <c r="Q79" s="43">
        <v>0</v>
      </c>
      <c r="R79" s="43">
        <v>0</v>
      </c>
      <c r="S79" s="44" t="str">
        <f t="shared" si="30"/>
        <v>-</v>
      </c>
      <c r="T79" s="43"/>
      <c r="U79" s="121" t="str">
        <f t="shared" si="26"/>
        <v>ok</v>
      </c>
      <c r="V79" s="45">
        <f t="shared" si="27"/>
        <v>-0.14829692861327307</v>
      </c>
      <c r="W79" s="45">
        <f t="shared" si="28"/>
        <v>2.8986931315711898E-2</v>
      </c>
      <c r="X79" s="45">
        <f t="shared" si="29"/>
        <v>-4.3353705118411003E-2</v>
      </c>
      <c r="Y79" s="45">
        <f t="shared" si="31"/>
        <v>-5.4221234138657391E-2</v>
      </c>
      <c r="Z79" s="45">
        <f t="shared" si="32"/>
        <v>-5.9808909293957067E-2</v>
      </c>
      <c r="AA79" s="45">
        <f t="shared" si="33"/>
        <v>-1.1086181866173947E-2</v>
      </c>
      <c r="AB79" s="45">
        <f t="shared" si="34"/>
        <v>2.3755505138128921E-2</v>
      </c>
      <c r="AC79" s="45">
        <f t="shared" si="35"/>
        <v>-1.5713195340667365E-2</v>
      </c>
      <c r="AD79" s="45" t="s">
        <v>22</v>
      </c>
      <c r="AE79" s="45" t="s">
        <v>22</v>
      </c>
      <c r="AF79" s="45" t="s">
        <v>22</v>
      </c>
      <c r="AG79" s="45" t="s">
        <v>22</v>
      </c>
      <c r="AH79" s="58"/>
    </row>
    <row r="80" spans="1:34" x14ac:dyDescent="0.2">
      <c r="A80" s="41">
        <v>73</v>
      </c>
      <c r="B80" s="42" t="s">
        <v>127</v>
      </c>
      <c r="C80" s="43">
        <v>247440</v>
      </c>
      <c r="D80" s="43">
        <v>243400</v>
      </c>
      <c r="E80" s="43">
        <v>233220</v>
      </c>
      <c r="F80" s="43">
        <v>225560</v>
      </c>
      <c r="G80" s="43">
        <v>160980</v>
      </c>
      <c r="H80" s="43">
        <v>157680</v>
      </c>
      <c r="I80" s="43">
        <v>154450</v>
      </c>
      <c r="J80" s="43">
        <v>161325</v>
      </c>
      <c r="K80" s="43">
        <v>0</v>
      </c>
      <c r="L80" s="43">
        <v>0</v>
      </c>
      <c r="M80" s="43">
        <v>0</v>
      </c>
      <c r="N80" s="43">
        <v>0</v>
      </c>
      <c r="O80" s="43">
        <v>0</v>
      </c>
      <c r="P80" s="43">
        <v>0</v>
      </c>
      <c r="Q80" s="43">
        <v>0</v>
      </c>
      <c r="R80" s="43">
        <v>0</v>
      </c>
      <c r="S80" s="44" t="str">
        <f t="shared" si="30"/>
        <v>-</v>
      </c>
      <c r="T80" s="43"/>
      <c r="U80" s="121" t="str">
        <f t="shared" si="26"/>
        <v>ok</v>
      </c>
      <c r="V80" s="45">
        <f t="shared" si="27"/>
        <v>-1.6327190430003233E-2</v>
      </c>
      <c r="W80" s="45">
        <f t="shared" si="28"/>
        <v>-4.1824157764995894E-2</v>
      </c>
      <c r="X80" s="45">
        <f t="shared" si="29"/>
        <v>-3.2844524483320467E-2</v>
      </c>
      <c r="Y80" s="45">
        <f t="shared" si="31"/>
        <v>-3.0331957559439866E-2</v>
      </c>
      <c r="Z80" s="45">
        <f t="shared" si="32"/>
        <v>-2.0499440924338426E-2</v>
      </c>
      <c r="AA80" s="45">
        <f t="shared" si="33"/>
        <v>-2.0484525621511922E-2</v>
      </c>
      <c r="AB80" s="45">
        <f t="shared" si="34"/>
        <v>4.4512787309809003E-2</v>
      </c>
      <c r="AC80" s="45">
        <f t="shared" si="35"/>
        <v>1.1762735879862183E-3</v>
      </c>
      <c r="AD80" s="45" t="s">
        <v>22</v>
      </c>
      <c r="AE80" s="45" t="s">
        <v>22</v>
      </c>
      <c r="AF80" s="45" t="s">
        <v>22</v>
      </c>
      <c r="AG80" s="45" t="s">
        <v>22</v>
      </c>
      <c r="AH80" s="58"/>
    </row>
    <row r="81" spans="1:34" x14ac:dyDescent="0.2">
      <c r="A81" s="41">
        <v>74</v>
      </c>
      <c r="B81" s="42" t="s">
        <v>128</v>
      </c>
      <c r="C81" s="43">
        <v>370870</v>
      </c>
      <c r="D81" s="43">
        <v>365670</v>
      </c>
      <c r="E81" s="43">
        <v>376450</v>
      </c>
      <c r="F81" s="43">
        <v>388605</v>
      </c>
      <c r="G81" s="43">
        <v>280610</v>
      </c>
      <c r="H81" s="43">
        <v>270100</v>
      </c>
      <c r="I81" s="43">
        <v>271730</v>
      </c>
      <c r="J81" s="43">
        <v>289609</v>
      </c>
      <c r="K81" s="43">
        <v>0</v>
      </c>
      <c r="L81" s="43">
        <v>0</v>
      </c>
      <c r="M81" s="43">
        <v>0</v>
      </c>
      <c r="N81" s="43">
        <v>0</v>
      </c>
      <c r="O81" s="43">
        <v>0</v>
      </c>
      <c r="P81" s="43">
        <v>0</v>
      </c>
      <c r="Q81" s="43">
        <v>0</v>
      </c>
      <c r="R81" s="43">
        <v>0</v>
      </c>
      <c r="S81" s="44" t="str">
        <f t="shared" si="30"/>
        <v>-</v>
      </c>
      <c r="T81" s="43"/>
      <c r="U81" s="121" t="str">
        <f t="shared" si="26"/>
        <v>ok</v>
      </c>
      <c r="V81" s="45">
        <f t="shared" si="27"/>
        <v>-1.4021085555585516E-2</v>
      </c>
      <c r="W81" s="45">
        <f t="shared" si="28"/>
        <v>2.9480132359777943E-2</v>
      </c>
      <c r="X81" s="45">
        <f t="shared" si="29"/>
        <v>3.2288484526497546E-2</v>
      </c>
      <c r="Y81" s="45">
        <f t="shared" si="31"/>
        <v>1.5915843776896657E-2</v>
      </c>
      <c r="Z81" s="45">
        <f t="shared" si="32"/>
        <v>-3.7454117814760698E-2</v>
      </c>
      <c r="AA81" s="45">
        <f t="shared" si="33"/>
        <v>6.034801925212884E-3</v>
      </c>
      <c r="AB81" s="45">
        <f t="shared" si="34"/>
        <v>6.5796930776874096E-2</v>
      </c>
      <c r="AC81" s="45">
        <f t="shared" si="35"/>
        <v>1.1459204962442094E-2</v>
      </c>
      <c r="AD81" s="45" t="s">
        <v>22</v>
      </c>
      <c r="AE81" s="45" t="s">
        <v>22</v>
      </c>
      <c r="AF81" s="45" t="s">
        <v>22</v>
      </c>
      <c r="AG81" s="45" t="s">
        <v>22</v>
      </c>
      <c r="AH81" s="58"/>
    </row>
    <row r="82" spans="1:34" x14ac:dyDescent="0.2">
      <c r="A82" s="41">
        <v>75</v>
      </c>
      <c r="B82" s="42" t="s">
        <v>129</v>
      </c>
      <c r="C82" s="43">
        <v>222900</v>
      </c>
      <c r="D82" s="43">
        <v>233350</v>
      </c>
      <c r="E82" s="43">
        <v>237090</v>
      </c>
      <c r="F82" s="43">
        <v>219172</v>
      </c>
      <c r="G82" s="43">
        <v>175570</v>
      </c>
      <c r="H82" s="43">
        <v>173100</v>
      </c>
      <c r="I82" s="43">
        <v>178650</v>
      </c>
      <c r="J82" s="43">
        <v>190234</v>
      </c>
      <c r="K82" s="43">
        <v>0</v>
      </c>
      <c r="L82" s="43">
        <v>0</v>
      </c>
      <c r="M82" s="43">
        <v>0</v>
      </c>
      <c r="N82" s="43">
        <v>0</v>
      </c>
      <c r="O82" s="43">
        <v>0</v>
      </c>
      <c r="P82" s="43">
        <v>0</v>
      </c>
      <c r="Q82" s="43">
        <v>0</v>
      </c>
      <c r="R82" s="43">
        <v>0</v>
      </c>
      <c r="S82" s="44" t="str">
        <f t="shared" si="30"/>
        <v>-</v>
      </c>
      <c r="T82" s="43"/>
      <c r="U82" s="121" t="str">
        <f t="shared" si="26"/>
        <v>ok</v>
      </c>
      <c r="V82" s="45">
        <f t="shared" si="27"/>
        <v>4.6882009869896817E-2</v>
      </c>
      <c r="W82" s="45">
        <f t="shared" si="28"/>
        <v>1.6027426612384831E-2</v>
      </c>
      <c r="X82" s="45">
        <f t="shared" si="29"/>
        <v>-7.5574676283267958E-2</v>
      </c>
      <c r="Y82" s="45">
        <f t="shared" si="31"/>
        <v>-4.2217466003287712E-3</v>
      </c>
      <c r="Z82" s="45">
        <f t="shared" si="32"/>
        <v>-1.4068462721421655E-2</v>
      </c>
      <c r="AA82" s="45">
        <f t="shared" si="33"/>
        <v>3.2062391681109186E-2</v>
      </c>
      <c r="AB82" s="45">
        <f t="shared" si="34"/>
        <v>6.4841869577385955E-2</v>
      </c>
      <c r="AC82" s="45">
        <f t="shared" si="35"/>
        <v>2.7611932845691162E-2</v>
      </c>
      <c r="AD82" s="45" t="s">
        <v>22</v>
      </c>
      <c r="AE82" s="45" t="s">
        <v>22</v>
      </c>
      <c r="AF82" s="45" t="s">
        <v>22</v>
      </c>
      <c r="AG82" s="45" t="s">
        <v>22</v>
      </c>
      <c r="AH82" s="58"/>
    </row>
    <row r="83" spans="1:34" x14ac:dyDescent="0.2">
      <c r="A83" s="41">
        <v>76</v>
      </c>
      <c r="B83" s="42" t="s">
        <v>130</v>
      </c>
      <c r="C83" s="43">
        <v>615090</v>
      </c>
      <c r="D83" s="43">
        <v>598780</v>
      </c>
      <c r="E83" s="43">
        <v>602510</v>
      </c>
      <c r="F83" s="43">
        <v>682160</v>
      </c>
      <c r="G83" s="43">
        <v>509760</v>
      </c>
      <c r="H83" s="43">
        <v>491760</v>
      </c>
      <c r="I83" s="43">
        <v>499750</v>
      </c>
      <c r="J83" s="43">
        <v>519521</v>
      </c>
      <c r="K83" s="43">
        <v>535190</v>
      </c>
      <c r="L83" s="43">
        <v>517510</v>
      </c>
      <c r="M83" s="43">
        <v>523450.00000000006</v>
      </c>
      <c r="N83" s="43">
        <v>541033</v>
      </c>
      <c r="O83" s="43">
        <v>534630</v>
      </c>
      <c r="P83" s="43">
        <v>517510</v>
      </c>
      <c r="Q83" s="43">
        <v>523450.00000000006</v>
      </c>
      <c r="R83" s="43">
        <v>541033</v>
      </c>
      <c r="S83" s="44">
        <f t="shared" si="30"/>
        <v>1</v>
      </c>
      <c r="T83" s="43"/>
      <c r="U83" s="121" t="str">
        <f t="shared" si="26"/>
        <v>esgoto maior</v>
      </c>
      <c r="V83" s="45">
        <f t="shared" si="27"/>
        <v>-2.6516444747923067E-2</v>
      </c>
      <c r="W83" s="45">
        <f t="shared" si="28"/>
        <v>6.2293329770533416E-3</v>
      </c>
      <c r="X83" s="45">
        <f t="shared" si="29"/>
        <v>0.13219697598380109</v>
      </c>
      <c r="Y83" s="45">
        <f t="shared" si="31"/>
        <v>3.7303288070977124E-2</v>
      </c>
      <c r="Z83" s="45">
        <f t="shared" si="32"/>
        <v>-3.5310734463276837E-2</v>
      </c>
      <c r="AA83" s="45">
        <f t="shared" si="33"/>
        <v>1.6247763136489346E-2</v>
      </c>
      <c r="AB83" s="45">
        <f t="shared" si="34"/>
        <v>3.9561780890445222E-2</v>
      </c>
      <c r="AC83" s="45">
        <f t="shared" si="35"/>
        <v>6.8329365212192435E-3</v>
      </c>
      <c r="AD83" s="45">
        <f t="shared" ref="AD83:AD136" si="36">(L83-K83)/K83</f>
        <v>-3.3034996916982751E-2</v>
      </c>
      <c r="AE83" s="45">
        <f>(M83-L83)/L83</f>
        <v>1.1478039071708872E-2</v>
      </c>
      <c r="AF83" s="45">
        <f>(N83-M83)/M83</f>
        <v>3.3590600821472805E-2</v>
      </c>
      <c r="AG83" s="45">
        <f t="shared" ref="AG83" si="37">AVERAGE(AD83:AF83)</f>
        <v>4.0112143253996412E-3</v>
      </c>
      <c r="AH83" s="58"/>
    </row>
    <row r="84" spans="1:34" x14ac:dyDescent="0.2">
      <c r="A84" s="41">
        <v>77</v>
      </c>
      <c r="B84" s="42" t="s">
        <v>131</v>
      </c>
      <c r="C84" s="43">
        <v>191050</v>
      </c>
      <c r="D84" s="43">
        <v>175080</v>
      </c>
      <c r="E84" s="43">
        <v>170540</v>
      </c>
      <c r="F84" s="43">
        <v>178501</v>
      </c>
      <c r="G84" s="43">
        <v>149450</v>
      </c>
      <c r="H84" s="43">
        <v>143790</v>
      </c>
      <c r="I84" s="43">
        <v>149400</v>
      </c>
      <c r="J84" s="43">
        <v>156669</v>
      </c>
      <c r="K84" s="43">
        <v>0</v>
      </c>
      <c r="L84" s="43">
        <v>0</v>
      </c>
      <c r="M84" s="43">
        <v>0</v>
      </c>
      <c r="N84" s="43">
        <v>0</v>
      </c>
      <c r="O84" s="43">
        <v>0</v>
      </c>
      <c r="P84" s="43">
        <v>0</v>
      </c>
      <c r="Q84" s="43">
        <v>0</v>
      </c>
      <c r="R84" s="43">
        <v>0</v>
      </c>
      <c r="S84" s="44" t="str">
        <f t="shared" si="30"/>
        <v>-</v>
      </c>
      <c r="T84" s="43"/>
      <c r="U84" s="121" t="str">
        <f t="shared" si="26"/>
        <v>ok</v>
      </c>
      <c r="V84" s="45">
        <f t="shared" si="27"/>
        <v>-8.3590683067259877E-2</v>
      </c>
      <c r="W84" s="45">
        <f t="shared" si="28"/>
        <v>-2.5931002970070824E-2</v>
      </c>
      <c r="X84" s="45">
        <f t="shared" si="29"/>
        <v>4.6681130526562684E-2</v>
      </c>
      <c r="Y84" s="45">
        <f t="shared" si="31"/>
        <v>-2.0946851836922672E-2</v>
      </c>
      <c r="Z84" s="45">
        <f t="shared" si="32"/>
        <v>-3.7872198059551693E-2</v>
      </c>
      <c r="AA84" s="45">
        <f t="shared" si="33"/>
        <v>3.901523054454413E-2</v>
      </c>
      <c r="AB84" s="45">
        <f t="shared" si="34"/>
        <v>4.8654618473895579E-2</v>
      </c>
      <c r="AC84" s="45">
        <f t="shared" si="35"/>
        <v>1.6599216986296007E-2</v>
      </c>
      <c r="AD84" s="45" t="s">
        <v>22</v>
      </c>
      <c r="AE84" s="45" t="s">
        <v>22</v>
      </c>
      <c r="AF84" s="45" t="s">
        <v>22</v>
      </c>
      <c r="AG84" s="45" t="s">
        <v>22</v>
      </c>
      <c r="AH84" s="58"/>
    </row>
    <row r="85" spans="1:34" x14ac:dyDescent="0.2">
      <c r="A85" s="41">
        <v>78</v>
      </c>
      <c r="B85" s="42" t="s">
        <v>132</v>
      </c>
      <c r="C85" s="43">
        <v>259290.00000000003</v>
      </c>
      <c r="D85" s="43">
        <v>249920</v>
      </c>
      <c r="E85" s="43">
        <v>252840</v>
      </c>
      <c r="F85" s="43">
        <v>276508.71999999997</v>
      </c>
      <c r="G85" s="43">
        <v>191500</v>
      </c>
      <c r="H85" s="43">
        <v>182150</v>
      </c>
      <c r="I85" s="43">
        <v>190890</v>
      </c>
      <c r="J85" s="43">
        <v>195828</v>
      </c>
      <c r="K85" s="43">
        <v>0</v>
      </c>
      <c r="L85" s="43">
        <v>0</v>
      </c>
      <c r="M85" s="43">
        <v>0</v>
      </c>
      <c r="N85" s="43">
        <v>0</v>
      </c>
      <c r="O85" s="43">
        <v>0</v>
      </c>
      <c r="P85" s="43">
        <v>0</v>
      </c>
      <c r="Q85" s="43">
        <v>0</v>
      </c>
      <c r="R85" s="43">
        <v>0</v>
      </c>
      <c r="S85" s="44" t="str">
        <f t="shared" si="30"/>
        <v>-</v>
      </c>
      <c r="T85" s="43"/>
      <c r="U85" s="121" t="str">
        <f t="shared" si="26"/>
        <v>ok</v>
      </c>
      <c r="V85" s="45">
        <f t="shared" si="27"/>
        <v>-3.6137143738671093E-2</v>
      </c>
      <c r="W85" s="45">
        <f t="shared" si="28"/>
        <v>1.1683738796414853E-2</v>
      </c>
      <c r="X85" s="45">
        <f t="shared" si="29"/>
        <v>9.3611453883879023E-2</v>
      </c>
      <c r="Y85" s="45">
        <f t="shared" si="31"/>
        <v>2.3052682980540928E-2</v>
      </c>
      <c r="Z85" s="45">
        <f t="shared" si="32"/>
        <v>-4.8825065274151438E-2</v>
      </c>
      <c r="AA85" s="45">
        <f t="shared" si="33"/>
        <v>4.7982432061487786E-2</v>
      </c>
      <c r="AB85" s="45">
        <f t="shared" si="34"/>
        <v>2.586830111582587E-2</v>
      </c>
      <c r="AC85" s="45">
        <f t="shared" si="35"/>
        <v>8.3418893010540722E-3</v>
      </c>
      <c r="AD85" s="45" t="s">
        <v>22</v>
      </c>
      <c r="AE85" s="45" t="s">
        <v>22</v>
      </c>
      <c r="AF85" s="45" t="s">
        <v>22</v>
      </c>
      <c r="AG85" s="45" t="s">
        <v>22</v>
      </c>
      <c r="AH85" s="58"/>
    </row>
    <row r="86" spans="1:34" x14ac:dyDescent="0.2">
      <c r="A86" s="41">
        <v>79</v>
      </c>
      <c r="B86" s="42" t="s">
        <v>133</v>
      </c>
      <c r="C86" s="43">
        <v>620590</v>
      </c>
      <c r="D86" s="43">
        <v>628420</v>
      </c>
      <c r="E86" s="43">
        <v>612140</v>
      </c>
      <c r="F86" s="43">
        <v>689878.47000000009</v>
      </c>
      <c r="G86" s="43">
        <v>484820</v>
      </c>
      <c r="H86" s="43">
        <v>477200</v>
      </c>
      <c r="I86" s="43">
        <v>493700</v>
      </c>
      <c r="J86" s="43">
        <v>518228</v>
      </c>
      <c r="K86" s="43">
        <v>0</v>
      </c>
      <c r="L86" s="43">
        <v>0</v>
      </c>
      <c r="M86" s="43">
        <v>0</v>
      </c>
      <c r="N86" s="43">
        <v>0</v>
      </c>
      <c r="O86" s="43">
        <v>0</v>
      </c>
      <c r="P86" s="43">
        <v>0</v>
      </c>
      <c r="Q86" s="43">
        <v>0</v>
      </c>
      <c r="R86" s="43">
        <v>0</v>
      </c>
      <c r="S86" s="44" t="str">
        <f t="shared" si="30"/>
        <v>-</v>
      </c>
      <c r="T86" s="43"/>
      <c r="U86" s="121" t="str">
        <f t="shared" si="26"/>
        <v>ok</v>
      </c>
      <c r="V86" s="45">
        <f t="shared" si="27"/>
        <v>1.2617025733576114E-2</v>
      </c>
      <c r="W86" s="45">
        <f t="shared" si="28"/>
        <v>-2.5906241048979983E-2</v>
      </c>
      <c r="X86" s="45">
        <f t="shared" si="29"/>
        <v>0.12699459274022296</v>
      </c>
      <c r="Y86" s="45">
        <f t="shared" si="31"/>
        <v>3.7901792474939695E-2</v>
      </c>
      <c r="Z86" s="45">
        <f t="shared" si="32"/>
        <v>-1.5717173383936307E-2</v>
      </c>
      <c r="AA86" s="45">
        <f t="shared" si="33"/>
        <v>3.4576697401508802E-2</v>
      </c>
      <c r="AB86" s="45">
        <f t="shared" si="34"/>
        <v>4.9681993113226658E-2</v>
      </c>
      <c r="AC86" s="45">
        <f t="shared" si="35"/>
        <v>2.284717237693305E-2</v>
      </c>
      <c r="AD86" s="45" t="s">
        <v>22</v>
      </c>
      <c r="AE86" s="45" t="s">
        <v>22</v>
      </c>
      <c r="AF86" s="45" t="s">
        <v>22</v>
      </c>
      <c r="AG86" s="45" t="s">
        <v>22</v>
      </c>
      <c r="AH86" s="58"/>
    </row>
    <row r="87" spans="1:34" x14ac:dyDescent="0.2">
      <c r="A87" s="41">
        <v>80</v>
      </c>
      <c r="B87" s="42" t="s">
        <v>41</v>
      </c>
      <c r="C87" s="43">
        <v>194420</v>
      </c>
      <c r="D87" s="43">
        <v>176450</v>
      </c>
      <c r="E87" s="43">
        <v>173860</v>
      </c>
      <c r="F87" s="43">
        <v>164095.67000000001</v>
      </c>
      <c r="G87" s="43">
        <v>144430</v>
      </c>
      <c r="H87" s="43">
        <v>147220</v>
      </c>
      <c r="I87" s="43">
        <v>145070</v>
      </c>
      <c r="J87" s="43">
        <v>143987</v>
      </c>
      <c r="K87" s="43">
        <v>0</v>
      </c>
      <c r="L87" s="43">
        <v>0</v>
      </c>
      <c r="M87" s="43">
        <v>0</v>
      </c>
      <c r="N87" s="43">
        <v>0</v>
      </c>
      <c r="O87" s="43">
        <v>0</v>
      </c>
      <c r="P87" s="43">
        <v>0</v>
      </c>
      <c r="Q87" s="43">
        <v>0</v>
      </c>
      <c r="R87" s="43">
        <v>0</v>
      </c>
      <c r="S87" s="44" t="str">
        <f t="shared" si="30"/>
        <v>-</v>
      </c>
      <c r="T87" s="43"/>
      <c r="U87" s="121" t="str">
        <f t="shared" si="26"/>
        <v>ok</v>
      </c>
      <c r="V87" s="45">
        <f t="shared" si="27"/>
        <v>-9.2428762472996612E-2</v>
      </c>
      <c r="W87" s="45">
        <f t="shared" si="28"/>
        <v>-1.4678379144233493E-2</v>
      </c>
      <c r="X87" s="45">
        <f t="shared" si="29"/>
        <v>-5.6162026918209977E-2</v>
      </c>
      <c r="Y87" s="45">
        <f t="shared" si="31"/>
        <v>-5.4423056178480027E-2</v>
      </c>
      <c r="Z87" s="45">
        <f t="shared" si="32"/>
        <v>1.9317316347019317E-2</v>
      </c>
      <c r="AA87" s="45">
        <f t="shared" si="33"/>
        <v>-1.4603994022551284E-2</v>
      </c>
      <c r="AB87" s="45">
        <f t="shared" si="34"/>
        <v>-7.4653615495967468E-3</v>
      </c>
      <c r="AC87" s="45">
        <f t="shared" si="35"/>
        <v>-9.1734640837623797E-4</v>
      </c>
      <c r="AD87" s="45" t="s">
        <v>22</v>
      </c>
      <c r="AE87" s="45" t="s">
        <v>22</v>
      </c>
      <c r="AF87" s="45" t="s">
        <v>22</v>
      </c>
      <c r="AG87" s="45" t="s">
        <v>22</v>
      </c>
      <c r="AH87" s="58"/>
    </row>
    <row r="88" spans="1:34" x14ac:dyDescent="0.2">
      <c r="A88" s="41">
        <v>81</v>
      </c>
      <c r="B88" s="42" t="s">
        <v>134</v>
      </c>
      <c r="C88" s="43">
        <v>6558490</v>
      </c>
      <c r="D88" s="43">
        <v>6838900</v>
      </c>
      <c r="E88" s="43">
        <v>7218050</v>
      </c>
      <c r="F88" s="43">
        <v>7314220.0899999999</v>
      </c>
      <c r="G88" s="43">
        <v>4262820</v>
      </c>
      <c r="H88" s="43">
        <v>4315390</v>
      </c>
      <c r="I88" s="43">
        <v>4438640</v>
      </c>
      <c r="J88" s="43">
        <v>4655551</v>
      </c>
      <c r="K88" s="43">
        <v>3219990</v>
      </c>
      <c r="L88" s="43">
        <v>3546140</v>
      </c>
      <c r="M88" s="43">
        <v>3836930</v>
      </c>
      <c r="N88" s="43">
        <v>3963785</v>
      </c>
      <c r="O88" s="43">
        <v>3219990</v>
      </c>
      <c r="P88" s="43">
        <v>3546140</v>
      </c>
      <c r="Q88" s="43">
        <v>3836930</v>
      </c>
      <c r="R88" s="43">
        <v>3963785</v>
      </c>
      <c r="S88" s="44">
        <f t="shared" si="30"/>
        <v>1</v>
      </c>
      <c r="T88" s="43"/>
      <c r="U88" s="121" t="str">
        <f t="shared" si="26"/>
        <v>ok</v>
      </c>
      <c r="V88" s="45">
        <f t="shared" si="27"/>
        <v>4.2755268362077249E-2</v>
      </c>
      <c r="W88" s="45">
        <f t="shared" si="28"/>
        <v>5.5440202371726449E-2</v>
      </c>
      <c r="X88" s="45">
        <f t="shared" si="29"/>
        <v>1.3323555530925922E-2</v>
      </c>
      <c r="Y88" s="45">
        <f t="shared" si="31"/>
        <v>3.7173008754909871E-2</v>
      </c>
      <c r="Z88" s="45">
        <f t="shared" si="32"/>
        <v>1.2332212009890167E-2</v>
      </c>
      <c r="AA88" s="45">
        <f t="shared" si="33"/>
        <v>2.8560570423530666E-2</v>
      </c>
      <c r="AB88" s="45">
        <f t="shared" si="34"/>
        <v>4.8868797649730546E-2</v>
      </c>
      <c r="AC88" s="45">
        <f t="shared" si="35"/>
        <v>2.9920526694383793E-2</v>
      </c>
      <c r="AD88" s="45">
        <f t="shared" si="36"/>
        <v>0.10128913443830571</v>
      </c>
      <c r="AE88" s="45">
        <f>(M88-L88)/L88</f>
        <v>8.2001838618892653E-2</v>
      </c>
      <c r="AF88" s="45">
        <f>(N88-M88)/M88</f>
        <v>3.3061588301063607E-2</v>
      </c>
      <c r="AG88" s="45">
        <f t="shared" ref="AG88" si="38">AVERAGE(AD88:AF88)</f>
        <v>7.2117520452753991E-2</v>
      </c>
      <c r="AH88" s="58"/>
    </row>
    <row r="89" spans="1:34" x14ac:dyDescent="0.2">
      <c r="A89" s="41">
        <v>82</v>
      </c>
      <c r="B89" s="42" t="s">
        <v>135</v>
      </c>
      <c r="C89" s="43">
        <v>260589.99999999997</v>
      </c>
      <c r="D89" s="43">
        <v>226030</v>
      </c>
      <c r="E89" s="43">
        <v>229540</v>
      </c>
      <c r="F89" s="43">
        <v>242637</v>
      </c>
      <c r="G89" s="43">
        <v>191130</v>
      </c>
      <c r="H89" s="43">
        <v>190140</v>
      </c>
      <c r="I89" s="43">
        <v>194610</v>
      </c>
      <c r="J89" s="43">
        <v>204081</v>
      </c>
      <c r="K89" s="43">
        <v>0</v>
      </c>
      <c r="L89" s="43">
        <v>0</v>
      </c>
      <c r="M89" s="43">
        <v>0</v>
      </c>
      <c r="N89" s="43">
        <v>0</v>
      </c>
      <c r="O89" s="43">
        <v>0</v>
      </c>
      <c r="P89" s="43">
        <v>0</v>
      </c>
      <c r="Q89" s="43">
        <v>0</v>
      </c>
      <c r="R89" s="43">
        <v>0</v>
      </c>
      <c r="S89" s="44" t="str">
        <f t="shared" si="30"/>
        <v>-</v>
      </c>
      <c r="T89" s="43"/>
      <c r="U89" s="121" t="str">
        <f t="shared" si="26"/>
        <v>ok</v>
      </c>
      <c r="V89" s="45">
        <f t="shared" si="27"/>
        <v>-0.1326221267124601</v>
      </c>
      <c r="W89" s="45">
        <f t="shared" si="28"/>
        <v>1.5528912091315312E-2</v>
      </c>
      <c r="X89" s="45">
        <f t="shared" si="29"/>
        <v>5.7057593447765093E-2</v>
      </c>
      <c r="Y89" s="45">
        <f t="shared" si="31"/>
        <v>-2.0011873724459898E-2</v>
      </c>
      <c r="Z89" s="45">
        <f t="shared" si="32"/>
        <v>-5.179720609009575E-3</v>
      </c>
      <c r="AA89" s="45">
        <f t="shared" si="33"/>
        <v>2.350899337330388E-2</v>
      </c>
      <c r="AB89" s="45">
        <f t="shared" si="34"/>
        <v>4.8666563897024818E-2</v>
      </c>
      <c r="AC89" s="45">
        <f t="shared" si="35"/>
        <v>2.2331945553773044E-2</v>
      </c>
      <c r="AD89" s="45" t="s">
        <v>22</v>
      </c>
      <c r="AE89" s="45" t="s">
        <v>22</v>
      </c>
      <c r="AF89" s="45" t="s">
        <v>22</v>
      </c>
      <c r="AG89" s="45" t="s">
        <v>22</v>
      </c>
      <c r="AH89" s="58"/>
    </row>
    <row r="90" spans="1:34" x14ac:dyDescent="0.2">
      <c r="A90" s="41">
        <v>83</v>
      </c>
      <c r="B90" s="42" t="s">
        <v>136</v>
      </c>
      <c r="C90" s="43">
        <v>106530</v>
      </c>
      <c r="D90" s="43">
        <v>101370</v>
      </c>
      <c r="E90" s="43">
        <v>108930</v>
      </c>
      <c r="F90" s="43">
        <v>106221</v>
      </c>
      <c r="G90" s="43">
        <v>86600</v>
      </c>
      <c r="H90" s="43">
        <v>86160</v>
      </c>
      <c r="I90" s="43">
        <v>89090</v>
      </c>
      <c r="J90" s="43">
        <v>91101</v>
      </c>
      <c r="K90" s="43">
        <v>0</v>
      </c>
      <c r="L90" s="43">
        <v>0</v>
      </c>
      <c r="M90" s="43">
        <v>0</v>
      </c>
      <c r="N90" s="43">
        <v>0</v>
      </c>
      <c r="O90" s="43">
        <v>0</v>
      </c>
      <c r="P90" s="43">
        <v>0</v>
      </c>
      <c r="Q90" s="43">
        <v>0</v>
      </c>
      <c r="R90" s="43">
        <v>0</v>
      </c>
      <c r="S90" s="44" t="str">
        <f t="shared" si="30"/>
        <v>-</v>
      </c>
      <c r="T90" s="43"/>
      <c r="U90" s="121" t="str">
        <f t="shared" si="26"/>
        <v>ok</v>
      </c>
      <c r="V90" s="45">
        <f t="shared" si="27"/>
        <v>-4.8437059983103353E-2</v>
      </c>
      <c r="W90" s="45">
        <f t="shared" si="28"/>
        <v>7.4578277596922163E-2</v>
      </c>
      <c r="X90" s="45">
        <f t="shared" si="29"/>
        <v>-2.4869182043514182E-2</v>
      </c>
      <c r="Y90" s="45">
        <f t="shared" si="31"/>
        <v>4.2401185676820924E-4</v>
      </c>
      <c r="Z90" s="45">
        <f t="shared" si="32"/>
        <v>-5.0808314087759819E-3</v>
      </c>
      <c r="AA90" s="45">
        <f t="shared" si="33"/>
        <v>3.4006499535747449E-2</v>
      </c>
      <c r="AB90" s="45">
        <f t="shared" si="34"/>
        <v>2.2572679313054216E-2</v>
      </c>
      <c r="AC90" s="45">
        <f t="shared" si="35"/>
        <v>1.7166115813341893E-2</v>
      </c>
      <c r="AD90" s="45" t="s">
        <v>22</v>
      </c>
      <c r="AE90" s="45" t="s">
        <v>22</v>
      </c>
      <c r="AF90" s="45" t="s">
        <v>22</v>
      </c>
      <c r="AG90" s="45" t="s">
        <v>22</v>
      </c>
      <c r="AH90" s="58"/>
    </row>
    <row r="91" spans="1:34" x14ac:dyDescent="0.2">
      <c r="A91" s="41">
        <v>84</v>
      </c>
      <c r="B91" s="42" t="s">
        <v>137</v>
      </c>
      <c r="C91" s="43">
        <v>658770</v>
      </c>
      <c r="D91" s="43">
        <v>667030</v>
      </c>
      <c r="E91" s="43">
        <v>728980</v>
      </c>
      <c r="F91" s="43">
        <v>690070</v>
      </c>
      <c r="G91" s="43">
        <v>498480</v>
      </c>
      <c r="H91" s="43">
        <v>492010</v>
      </c>
      <c r="I91" s="43">
        <v>511130</v>
      </c>
      <c r="J91" s="43">
        <v>530720</v>
      </c>
      <c r="K91" s="43">
        <v>0</v>
      </c>
      <c r="L91" s="43">
        <v>0</v>
      </c>
      <c r="M91" s="43">
        <v>0</v>
      </c>
      <c r="N91" s="43">
        <v>0</v>
      </c>
      <c r="O91" s="43">
        <v>0</v>
      </c>
      <c r="P91" s="43">
        <v>0</v>
      </c>
      <c r="Q91" s="43">
        <v>0</v>
      </c>
      <c r="R91" s="43">
        <v>0</v>
      </c>
      <c r="S91" s="44" t="str">
        <f t="shared" si="30"/>
        <v>-</v>
      </c>
      <c r="T91" s="43"/>
      <c r="U91" s="121" t="str">
        <f t="shared" si="26"/>
        <v>ok</v>
      </c>
      <c r="V91" s="45">
        <f t="shared" si="27"/>
        <v>1.2538518754648816E-2</v>
      </c>
      <c r="W91" s="45">
        <f t="shared" si="28"/>
        <v>9.2874383461013746E-2</v>
      </c>
      <c r="X91" s="45">
        <f t="shared" si="29"/>
        <v>-5.3375949957474828E-2</v>
      </c>
      <c r="Y91" s="45">
        <f t="shared" si="31"/>
        <v>1.7345650752729244E-2</v>
      </c>
      <c r="Z91" s="45">
        <f t="shared" si="32"/>
        <v>-1.2979457550954903E-2</v>
      </c>
      <c r="AA91" s="45">
        <f t="shared" si="33"/>
        <v>3.8860998760187802E-2</v>
      </c>
      <c r="AB91" s="45">
        <f t="shared" si="34"/>
        <v>3.8326844442705378E-2</v>
      </c>
      <c r="AC91" s="45">
        <f t="shared" si="35"/>
        <v>2.1402795217312757E-2</v>
      </c>
      <c r="AD91" s="45" t="s">
        <v>22</v>
      </c>
      <c r="AE91" s="45" t="s">
        <v>22</v>
      </c>
      <c r="AF91" s="45" t="s">
        <v>22</v>
      </c>
      <c r="AG91" s="45" t="s">
        <v>22</v>
      </c>
      <c r="AH91" s="58"/>
    </row>
    <row r="92" spans="1:34" x14ac:dyDescent="0.2">
      <c r="A92" s="41">
        <v>85</v>
      </c>
      <c r="B92" s="42" t="s">
        <v>42</v>
      </c>
      <c r="C92" s="43">
        <v>365310</v>
      </c>
      <c r="D92" s="43">
        <v>340910</v>
      </c>
      <c r="E92" s="43">
        <v>368640</v>
      </c>
      <c r="F92" s="43">
        <v>378077</v>
      </c>
      <c r="G92" s="43">
        <v>261660.00000000003</v>
      </c>
      <c r="H92" s="43">
        <v>257890</v>
      </c>
      <c r="I92" s="43">
        <v>264760</v>
      </c>
      <c r="J92" s="43">
        <v>274525</v>
      </c>
      <c r="K92" s="43">
        <v>0</v>
      </c>
      <c r="L92" s="43">
        <v>0</v>
      </c>
      <c r="M92" s="43">
        <v>0</v>
      </c>
      <c r="N92" s="43">
        <v>0</v>
      </c>
      <c r="O92" s="43">
        <v>0</v>
      </c>
      <c r="P92" s="43">
        <v>0</v>
      </c>
      <c r="Q92" s="43">
        <v>0</v>
      </c>
      <c r="R92" s="43">
        <v>0</v>
      </c>
      <c r="S92" s="44" t="str">
        <f t="shared" si="30"/>
        <v>-</v>
      </c>
      <c r="T92" s="43"/>
      <c r="U92" s="121" t="str">
        <f t="shared" si="26"/>
        <v>ok</v>
      </c>
      <c r="V92" s="45">
        <f t="shared" si="27"/>
        <v>-6.6792587117790375E-2</v>
      </c>
      <c r="W92" s="45">
        <f t="shared" si="28"/>
        <v>8.1341116423689533E-2</v>
      </c>
      <c r="X92" s="45">
        <f t="shared" si="29"/>
        <v>2.5599500868055555E-2</v>
      </c>
      <c r="Y92" s="45">
        <f t="shared" si="31"/>
        <v>1.3382676724651571E-2</v>
      </c>
      <c r="Z92" s="45">
        <f t="shared" si="32"/>
        <v>-1.4408010395169413E-2</v>
      </c>
      <c r="AA92" s="45">
        <f t="shared" si="33"/>
        <v>2.6639264802822908E-2</v>
      </c>
      <c r="AB92" s="45">
        <f t="shared" si="34"/>
        <v>3.6882459586040188E-2</v>
      </c>
      <c r="AC92" s="45">
        <f t="shared" si="35"/>
        <v>1.6371237997897897E-2</v>
      </c>
      <c r="AD92" s="45" t="s">
        <v>22</v>
      </c>
      <c r="AE92" s="45" t="s">
        <v>22</v>
      </c>
      <c r="AF92" s="45" t="s">
        <v>22</v>
      </c>
      <c r="AG92" s="45" t="s">
        <v>22</v>
      </c>
      <c r="AH92" s="58"/>
    </row>
    <row r="93" spans="1:34" x14ac:dyDescent="0.2">
      <c r="A93" s="41">
        <v>86</v>
      </c>
      <c r="B93" s="42" t="s">
        <v>138</v>
      </c>
      <c r="C93" s="43">
        <v>3675300</v>
      </c>
      <c r="D93" s="43">
        <v>3491210</v>
      </c>
      <c r="E93" s="43">
        <v>3709920</v>
      </c>
      <c r="F93" s="43">
        <v>3737175</v>
      </c>
      <c r="G93" s="43">
        <v>2476320</v>
      </c>
      <c r="H93" s="43">
        <v>2429230</v>
      </c>
      <c r="I93" s="43">
        <v>2563750</v>
      </c>
      <c r="J93" s="43">
        <v>2649556</v>
      </c>
      <c r="K93" s="43">
        <v>2460340</v>
      </c>
      <c r="L93" s="43">
        <v>2420230</v>
      </c>
      <c r="M93" s="43">
        <v>2524550</v>
      </c>
      <c r="N93" s="43">
        <v>2628877</v>
      </c>
      <c r="O93" s="43">
        <v>2460340</v>
      </c>
      <c r="P93" s="43">
        <v>2420230</v>
      </c>
      <c r="Q93" s="43">
        <v>2524550</v>
      </c>
      <c r="R93" s="43">
        <v>2628877</v>
      </c>
      <c r="S93" s="44">
        <f t="shared" si="30"/>
        <v>1</v>
      </c>
      <c r="T93" s="43"/>
      <c r="U93" s="121" t="str">
        <f t="shared" si="26"/>
        <v>ok</v>
      </c>
      <c r="V93" s="45">
        <f t="shared" si="27"/>
        <v>-5.0088428155524722E-2</v>
      </c>
      <c r="W93" s="45">
        <f t="shared" si="28"/>
        <v>6.2645902137081419E-2</v>
      </c>
      <c r="X93" s="45">
        <f t="shared" si="29"/>
        <v>7.3465196015008406E-3</v>
      </c>
      <c r="Y93" s="45">
        <f t="shared" si="31"/>
        <v>6.6346645276858457E-3</v>
      </c>
      <c r="Z93" s="45">
        <f t="shared" si="32"/>
        <v>-1.9016120695225174E-2</v>
      </c>
      <c r="AA93" s="45">
        <f t="shared" si="33"/>
        <v>5.5375571683208259E-2</v>
      </c>
      <c r="AB93" s="45">
        <f t="shared" si="34"/>
        <v>3.3468941979522188E-2</v>
      </c>
      <c r="AC93" s="45">
        <f t="shared" si="35"/>
        <v>2.3276130989168423E-2</v>
      </c>
      <c r="AD93" s="45">
        <f t="shared" si="36"/>
        <v>-1.6302624840469203E-2</v>
      </c>
      <c r="AE93" s="45">
        <f t="shared" ref="AE93:AF97" si="39">(M93-L93)/L93</f>
        <v>4.3103341417964409E-2</v>
      </c>
      <c r="AF93" s="45">
        <f t="shared" si="39"/>
        <v>4.1324988611831814E-2</v>
      </c>
      <c r="AG93" s="45">
        <f t="shared" ref="AG93:AG97" si="40">AVERAGE(AD93:AF93)</f>
        <v>2.2708568396442339E-2</v>
      </c>
      <c r="AH93" s="58"/>
    </row>
    <row r="94" spans="1:34" x14ac:dyDescent="0.2">
      <c r="A94" s="41">
        <v>87</v>
      </c>
      <c r="B94" s="42" t="s">
        <v>43</v>
      </c>
      <c r="C94" s="43">
        <v>122433780</v>
      </c>
      <c r="D94" s="43">
        <v>120027690</v>
      </c>
      <c r="E94" s="43">
        <v>125143210</v>
      </c>
      <c r="F94" s="43">
        <v>123017203.75</v>
      </c>
      <c r="G94" s="43">
        <v>79980950</v>
      </c>
      <c r="H94" s="43">
        <v>78198190</v>
      </c>
      <c r="I94" s="43">
        <v>98106520</v>
      </c>
      <c r="J94" s="43">
        <v>83120857</v>
      </c>
      <c r="K94" s="43">
        <v>67351850</v>
      </c>
      <c r="L94" s="43">
        <v>66508970</v>
      </c>
      <c r="M94" s="43">
        <v>68784880</v>
      </c>
      <c r="N94" s="43">
        <v>69859157</v>
      </c>
      <c r="O94" s="43">
        <v>55171400</v>
      </c>
      <c r="P94" s="43">
        <v>57284180</v>
      </c>
      <c r="Q94" s="43">
        <v>58857850</v>
      </c>
      <c r="R94" s="43">
        <v>59451883</v>
      </c>
      <c r="S94" s="44">
        <f t="shared" si="30"/>
        <v>0.85102491288293103</v>
      </c>
      <c r="T94" s="43"/>
      <c r="U94" s="121" t="str">
        <f t="shared" si="26"/>
        <v>ok</v>
      </c>
      <c r="V94" s="45">
        <f t="shared" si="27"/>
        <v>-1.9652174424411303E-2</v>
      </c>
      <c r="W94" s="45">
        <f t="shared" si="28"/>
        <v>4.2619498883965858E-2</v>
      </c>
      <c r="X94" s="45">
        <f t="shared" si="29"/>
        <v>-1.6988586516200121E-2</v>
      </c>
      <c r="Y94" s="45">
        <f t="shared" si="31"/>
        <v>1.9929126477848114E-3</v>
      </c>
      <c r="Z94" s="45">
        <f t="shared" si="32"/>
        <v>-2.2289807760472964E-2</v>
      </c>
      <c r="AA94" s="45">
        <f t="shared" si="33"/>
        <v>0.25458811770451467</v>
      </c>
      <c r="AB94" s="45">
        <f t="shared" si="34"/>
        <v>-0.15274889986924417</v>
      </c>
      <c r="AC94" s="45">
        <f t="shared" si="35"/>
        <v>2.6516470024932515E-2</v>
      </c>
      <c r="AD94" s="45">
        <f t="shared" si="36"/>
        <v>-1.2514578292949637E-2</v>
      </c>
      <c r="AE94" s="45">
        <f t="shared" si="39"/>
        <v>3.4219594740378625E-2</v>
      </c>
      <c r="AF94" s="45">
        <f t="shared" si="39"/>
        <v>1.5617923590184355E-2</v>
      </c>
      <c r="AG94" s="45">
        <f t="shared" si="40"/>
        <v>1.2440980012537781E-2</v>
      </c>
      <c r="AH94" s="58"/>
    </row>
    <row r="95" spans="1:34" x14ac:dyDescent="0.2">
      <c r="A95" s="41">
        <v>88</v>
      </c>
      <c r="B95" s="42" t="s">
        <v>139</v>
      </c>
      <c r="C95" s="43">
        <v>1729370</v>
      </c>
      <c r="D95" s="43">
        <v>1547490</v>
      </c>
      <c r="E95" s="43">
        <v>1624920</v>
      </c>
      <c r="F95" s="43">
        <v>1662219.5</v>
      </c>
      <c r="G95" s="43">
        <v>1565140</v>
      </c>
      <c r="H95" s="43">
        <v>1542160</v>
      </c>
      <c r="I95" s="43">
        <v>1583420</v>
      </c>
      <c r="J95" s="43">
        <v>1644085</v>
      </c>
      <c r="K95" s="43">
        <v>642460</v>
      </c>
      <c r="L95" s="43">
        <v>631960</v>
      </c>
      <c r="M95" s="43">
        <v>640860</v>
      </c>
      <c r="N95" s="43">
        <v>676209</v>
      </c>
      <c r="O95" s="43">
        <v>642460</v>
      </c>
      <c r="P95" s="43">
        <v>631960</v>
      </c>
      <c r="Q95" s="43">
        <v>640860</v>
      </c>
      <c r="R95" s="43">
        <v>676209</v>
      </c>
      <c r="S95" s="44">
        <f t="shared" si="30"/>
        <v>1</v>
      </c>
      <c r="T95" s="43"/>
      <c r="U95" s="121" t="str">
        <f t="shared" si="26"/>
        <v>ok</v>
      </c>
      <c r="V95" s="45">
        <f t="shared" si="27"/>
        <v>-0.10517124733284375</v>
      </c>
      <c r="W95" s="45">
        <f t="shared" si="28"/>
        <v>5.0035864529011494E-2</v>
      </c>
      <c r="X95" s="45">
        <f t="shared" si="29"/>
        <v>2.2954668537528002E-2</v>
      </c>
      <c r="Y95" s="45">
        <f t="shared" si="31"/>
        <v>-1.0726904755434752E-2</v>
      </c>
      <c r="Z95" s="45">
        <f t="shared" si="32"/>
        <v>-1.4682392629413343E-2</v>
      </c>
      <c r="AA95" s="45">
        <f t="shared" si="33"/>
        <v>2.6754681745084816E-2</v>
      </c>
      <c r="AB95" s="45">
        <f t="shared" si="34"/>
        <v>3.831263972919377E-2</v>
      </c>
      <c r="AC95" s="45">
        <f t="shared" si="35"/>
        <v>1.6794976281621746E-2</v>
      </c>
      <c r="AD95" s="45">
        <f t="shared" si="36"/>
        <v>-1.6343429941163654E-2</v>
      </c>
      <c r="AE95" s="45">
        <f t="shared" si="39"/>
        <v>1.4083169820874739E-2</v>
      </c>
      <c r="AF95" s="45">
        <f t="shared" si="39"/>
        <v>5.5158693006272824E-2</v>
      </c>
      <c r="AG95" s="45">
        <f t="shared" si="40"/>
        <v>1.7632810961994635E-2</v>
      </c>
      <c r="AH95" s="58"/>
    </row>
    <row r="96" spans="1:34" x14ac:dyDescent="0.2">
      <c r="A96" s="41">
        <v>89</v>
      </c>
      <c r="B96" s="42" t="s">
        <v>140</v>
      </c>
      <c r="C96" s="43">
        <v>1464510</v>
      </c>
      <c r="D96" s="43">
        <v>1314900</v>
      </c>
      <c r="E96" s="43">
        <v>1316640</v>
      </c>
      <c r="F96" s="43">
        <v>1372630.9900000002</v>
      </c>
      <c r="G96" s="43">
        <v>1017060</v>
      </c>
      <c r="H96" s="43">
        <v>1005570</v>
      </c>
      <c r="I96" s="43">
        <v>1007710</v>
      </c>
      <c r="J96" s="43">
        <v>1037587</v>
      </c>
      <c r="K96" s="43">
        <v>498020</v>
      </c>
      <c r="L96" s="43">
        <v>506920</v>
      </c>
      <c r="M96" s="43">
        <v>559900</v>
      </c>
      <c r="N96" s="43">
        <v>608101</v>
      </c>
      <c r="O96" s="43">
        <v>498020</v>
      </c>
      <c r="P96" s="43">
        <v>506920</v>
      </c>
      <c r="Q96" s="43">
        <v>559900</v>
      </c>
      <c r="R96" s="43">
        <v>608101</v>
      </c>
      <c r="S96" s="44">
        <f t="shared" si="30"/>
        <v>1</v>
      </c>
      <c r="T96" s="43"/>
      <c r="U96" s="121" t="str">
        <f t="shared" si="26"/>
        <v>ok</v>
      </c>
      <c r="V96" s="45">
        <f t="shared" si="27"/>
        <v>-0.10215703545895898</v>
      </c>
      <c r="W96" s="45">
        <f t="shared" si="28"/>
        <v>1.323294547113849E-3</v>
      </c>
      <c r="X96" s="45">
        <f t="shared" si="29"/>
        <v>4.2525663810912794E-2</v>
      </c>
      <c r="Y96" s="45">
        <f t="shared" si="31"/>
        <v>-1.9436025700310781E-2</v>
      </c>
      <c r="Z96" s="45">
        <f t="shared" si="32"/>
        <v>-1.1297268597722848E-2</v>
      </c>
      <c r="AA96" s="45">
        <f t="shared" si="33"/>
        <v>2.1281462255238323E-3</v>
      </c>
      <c r="AB96" s="45">
        <f t="shared" si="34"/>
        <v>2.9648410753093647E-2</v>
      </c>
      <c r="AC96" s="45">
        <f t="shared" si="35"/>
        <v>6.8264294602982103E-3</v>
      </c>
      <c r="AD96" s="45">
        <f t="shared" si="36"/>
        <v>1.7870768242239269E-2</v>
      </c>
      <c r="AE96" s="45">
        <f t="shared" si="39"/>
        <v>0.10451353270733055</v>
      </c>
      <c r="AF96" s="45">
        <f t="shared" si="39"/>
        <v>8.6088587247722809E-2</v>
      </c>
      <c r="AG96" s="45">
        <f t="shared" si="40"/>
        <v>6.9490962732430869E-2</v>
      </c>
      <c r="AH96" s="58"/>
    </row>
    <row r="97" spans="1:34" x14ac:dyDescent="0.2">
      <c r="A97" s="41">
        <v>90</v>
      </c>
      <c r="B97" s="42" t="s">
        <v>141</v>
      </c>
      <c r="C97" s="43">
        <v>2312860</v>
      </c>
      <c r="D97" s="43">
        <v>2296040</v>
      </c>
      <c r="E97" s="43">
        <v>2382260</v>
      </c>
      <c r="F97" s="43">
        <v>2457388.1799999997</v>
      </c>
      <c r="G97" s="43">
        <v>1674740</v>
      </c>
      <c r="H97" s="43">
        <v>1639550</v>
      </c>
      <c r="I97" s="43">
        <v>1675640</v>
      </c>
      <c r="J97" s="43">
        <v>1743192</v>
      </c>
      <c r="K97" s="43">
        <v>950610</v>
      </c>
      <c r="L97" s="43">
        <v>984320</v>
      </c>
      <c r="M97" s="43">
        <v>938350</v>
      </c>
      <c r="N97" s="43">
        <v>907564</v>
      </c>
      <c r="O97" s="43">
        <v>950610</v>
      </c>
      <c r="P97" s="43">
        <v>984320</v>
      </c>
      <c r="Q97" s="43">
        <v>938350</v>
      </c>
      <c r="R97" s="43">
        <v>907564</v>
      </c>
      <c r="S97" s="44">
        <f t="shared" si="30"/>
        <v>1</v>
      </c>
      <c r="T97" s="43"/>
      <c r="U97" s="121" t="str">
        <f t="shared" si="26"/>
        <v>ok</v>
      </c>
      <c r="V97" s="45">
        <f t="shared" si="27"/>
        <v>-7.2723813806283132E-3</v>
      </c>
      <c r="W97" s="45">
        <f t="shared" si="28"/>
        <v>3.7551610599118483E-2</v>
      </c>
      <c r="X97" s="45">
        <f t="shared" si="29"/>
        <v>3.1536515745552419E-2</v>
      </c>
      <c r="Y97" s="45">
        <f t="shared" si="31"/>
        <v>2.0605248321347528E-2</v>
      </c>
      <c r="Z97" s="45">
        <f t="shared" si="32"/>
        <v>-2.1012216821715609E-2</v>
      </c>
      <c r="AA97" s="45">
        <f t="shared" si="33"/>
        <v>2.2012137476746668E-2</v>
      </c>
      <c r="AB97" s="45">
        <f t="shared" si="34"/>
        <v>4.0314148623809408E-2</v>
      </c>
      <c r="AC97" s="45">
        <f t="shared" si="35"/>
        <v>1.3771356426280155E-2</v>
      </c>
      <c r="AD97" s="45">
        <f t="shared" si="36"/>
        <v>3.5461440548700311E-2</v>
      </c>
      <c r="AE97" s="45">
        <f t="shared" si="39"/>
        <v>-4.6702291937581276E-2</v>
      </c>
      <c r="AF97" s="45">
        <f t="shared" si="39"/>
        <v>-3.2808653487504662E-2</v>
      </c>
      <c r="AG97" s="45">
        <f t="shared" si="40"/>
        <v>-1.4683168292128542E-2</v>
      </c>
      <c r="AH97" s="58"/>
    </row>
    <row r="98" spans="1:34" x14ac:dyDescent="0.2">
      <c r="A98" s="41">
        <v>91</v>
      </c>
      <c r="B98" s="42" t="s">
        <v>142</v>
      </c>
      <c r="C98" s="43">
        <v>265530</v>
      </c>
      <c r="D98" s="43">
        <v>241680</v>
      </c>
      <c r="E98" s="43">
        <v>247720</v>
      </c>
      <c r="F98" s="43">
        <v>255391</v>
      </c>
      <c r="G98" s="43">
        <v>187460</v>
      </c>
      <c r="H98" s="43">
        <v>191950</v>
      </c>
      <c r="I98" s="43">
        <v>198910</v>
      </c>
      <c r="J98" s="43">
        <v>188290</v>
      </c>
      <c r="K98" s="43">
        <v>0</v>
      </c>
      <c r="L98" s="43">
        <v>0</v>
      </c>
      <c r="M98" s="43">
        <v>0</v>
      </c>
      <c r="N98" s="43">
        <v>0</v>
      </c>
      <c r="O98" s="43">
        <v>0</v>
      </c>
      <c r="P98" s="43">
        <v>0</v>
      </c>
      <c r="Q98" s="43">
        <v>0</v>
      </c>
      <c r="R98" s="43">
        <v>0</v>
      </c>
      <c r="S98" s="44" t="str">
        <f t="shared" si="30"/>
        <v>-</v>
      </c>
      <c r="T98" s="43"/>
      <c r="U98" s="121" t="str">
        <f t="shared" si="26"/>
        <v>ok</v>
      </c>
      <c r="V98" s="45">
        <f t="shared" si="27"/>
        <v>-8.9820359281437126E-2</v>
      </c>
      <c r="W98" s="45">
        <f t="shared" si="28"/>
        <v>2.4991724594505129E-2</v>
      </c>
      <c r="X98" s="45">
        <f t="shared" si="29"/>
        <v>3.0966413692879058E-2</v>
      </c>
      <c r="Y98" s="45">
        <f t="shared" si="31"/>
        <v>-1.1287406998017646E-2</v>
      </c>
      <c r="Z98" s="45">
        <f t="shared" si="32"/>
        <v>2.3951776378960846E-2</v>
      </c>
      <c r="AA98" s="45">
        <f t="shared" si="33"/>
        <v>3.6259442563167495E-2</v>
      </c>
      <c r="AB98" s="45">
        <f t="shared" si="34"/>
        <v>-5.3390980845608567E-2</v>
      </c>
      <c r="AC98" s="45">
        <f t="shared" si="35"/>
        <v>2.2734126988399259E-3</v>
      </c>
      <c r="AD98" s="45" t="s">
        <v>22</v>
      </c>
      <c r="AE98" s="45" t="s">
        <v>22</v>
      </c>
      <c r="AF98" s="45" t="s">
        <v>22</v>
      </c>
      <c r="AG98" s="45" t="s">
        <v>22</v>
      </c>
      <c r="AH98" s="58"/>
    </row>
    <row r="99" spans="1:34" x14ac:dyDescent="0.2">
      <c r="A99" s="41">
        <v>92</v>
      </c>
      <c r="B99" s="42" t="s">
        <v>143</v>
      </c>
      <c r="C99" s="43">
        <v>940850</v>
      </c>
      <c r="D99" s="43">
        <v>950840</v>
      </c>
      <c r="E99" s="43">
        <v>984230</v>
      </c>
      <c r="F99" s="43">
        <v>987614.93</v>
      </c>
      <c r="G99" s="43">
        <v>608260</v>
      </c>
      <c r="H99" s="43">
        <v>600050</v>
      </c>
      <c r="I99" s="43">
        <v>629300</v>
      </c>
      <c r="J99" s="43">
        <v>677534</v>
      </c>
      <c r="K99" s="43">
        <v>316160</v>
      </c>
      <c r="L99" s="43">
        <v>308290</v>
      </c>
      <c r="M99" s="43">
        <v>311150</v>
      </c>
      <c r="N99" s="43">
        <v>325510</v>
      </c>
      <c r="O99" s="43">
        <v>316160</v>
      </c>
      <c r="P99" s="43">
        <v>308290</v>
      </c>
      <c r="Q99" s="43">
        <v>311150</v>
      </c>
      <c r="R99" s="43">
        <v>325510</v>
      </c>
      <c r="S99" s="44">
        <f t="shared" si="30"/>
        <v>1</v>
      </c>
      <c r="T99" s="43"/>
      <c r="U99" s="121" t="str">
        <f t="shared" si="26"/>
        <v>ok</v>
      </c>
      <c r="V99" s="45">
        <f t="shared" si="27"/>
        <v>1.0618058138916937E-2</v>
      </c>
      <c r="W99" s="45">
        <f t="shared" si="28"/>
        <v>3.5116318202852215E-2</v>
      </c>
      <c r="X99" s="45">
        <f t="shared" si="29"/>
        <v>3.4391656421771852E-3</v>
      </c>
      <c r="Y99" s="45">
        <f t="shared" si="31"/>
        <v>1.6391180661315445E-2</v>
      </c>
      <c r="Z99" s="45">
        <f t="shared" si="32"/>
        <v>-1.3497517508959984E-2</v>
      </c>
      <c r="AA99" s="45">
        <f t="shared" si="33"/>
        <v>4.8745937838513456E-2</v>
      </c>
      <c r="AB99" s="45">
        <f t="shared" si="34"/>
        <v>7.6647068170983629E-2</v>
      </c>
      <c r="AC99" s="45">
        <f t="shared" si="35"/>
        <v>3.7298496166845697E-2</v>
      </c>
      <c r="AD99" s="45">
        <f t="shared" si="36"/>
        <v>-2.4892459514170042E-2</v>
      </c>
      <c r="AE99" s="45">
        <f>(M99-L99)/L99</f>
        <v>9.2769794673846061E-3</v>
      </c>
      <c r="AF99" s="45">
        <f>(N99-M99)/M99</f>
        <v>4.6151373935400933E-2</v>
      </c>
      <c r="AG99" s="45">
        <f t="shared" ref="AG99" si="41">AVERAGE(AD99:AF99)</f>
        <v>1.0178631296205165E-2</v>
      </c>
      <c r="AH99" s="58"/>
    </row>
    <row r="100" spans="1:34" x14ac:dyDescent="0.2">
      <c r="A100" s="41">
        <v>93</v>
      </c>
      <c r="B100" s="42" t="s">
        <v>144</v>
      </c>
      <c r="C100" s="43">
        <v>100310</v>
      </c>
      <c r="D100" s="43">
        <v>97050</v>
      </c>
      <c r="E100" s="43">
        <v>86470</v>
      </c>
      <c r="F100" s="43">
        <v>93794</v>
      </c>
      <c r="G100" s="43">
        <v>71110</v>
      </c>
      <c r="H100" s="43">
        <v>69710</v>
      </c>
      <c r="I100" s="43">
        <v>69140</v>
      </c>
      <c r="J100" s="43">
        <v>72276</v>
      </c>
      <c r="K100" s="43">
        <v>0</v>
      </c>
      <c r="L100" s="43">
        <v>0</v>
      </c>
      <c r="M100" s="43">
        <v>0</v>
      </c>
      <c r="N100" s="43">
        <v>0</v>
      </c>
      <c r="O100" s="43">
        <v>0</v>
      </c>
      <c r="P100" s="43">
        <v>0</v>
      </c>
      <c r="Q100" s="43">
        <v>0</v>
      </c>
      <c r="R100" s="43">
        <v>0</v>
      </c>
      <c r="S100" s="44" t="str">
        <f t="shared" si="30"/>
        <v>-</v>
      </c>
      <c r="T100" s="43"/>
      <c r="U100" s="121" t="str">
        <f t="shared" si="26"/>
        <v>ok</v>
      </c>
      <c r="V100" s="45">
        <f t="shared" si="27"/>
        <v>-3.2499252317814774E-2</v>
      </c>
      <c r="W100" s="45">
        <f t="shared" si="28"/>
        <v>-0.10901597114889232</v>
      </c>
      <c r="X100" s="45">
        <f t="shared" si="29"/>
        <v>8.4699895917659307E-2</v>
      </c>
      <c r="Y100" s="45">
        <f t="shared" si="31"/>
        <v>-1.8938442516349258E-2</v>
      </c>
      <c r="Z100" s="45">
        <f t="shared" si="32"/>
        <v>-1.9687807621994093E-2</v>
      </c>
      <c r="AA100" s="45">
        <f t="shared" si="33"/>
        <v>-8.1767321761583699E-3</v>
      </c>
      <c r="AB100" s="45">
        <f t="shared" si="34"/>
        <v>4.5357246167196989E-2</v>
      </c>
      <c r="AC100" s="45">
        <f t="shared" si="35"/>
        <v>5.8309021230148429E-3</v>
      </c>
      <c r="AD100" s="45" t="s">
        <v>22</v>
      </c>
      <c r="AE100" s="45" t="s">
        <v>22</v>
      </c>
      <c r="AF100" s="45" t="s">
        <v>22</v>
      </c>
      <c r="AG100" s="45" t="s">
        <v>22</v>
      </c>
      <c r="AH100" s="58"/>
    </row>
    <row r="101" spans="1:34" x14ac:dyDescent="0.2">
      <c r="A101" s="41">
        <v>94</v>
      </c>
      <c r="B101" s="42" t="s">
        <v>145</v>
      </c>
      <c r="C101" s="43">
        <v>117800</v>
      </c>
      <c r="D101" s="43">
        <v>118330</v>
      </c>
      <c r="E101" s="43">
        <v>134880</v>
      </c>
      <c r="F101" s="43">
        <v>126340</v>
      </c>
      <c r="G101" s="43">
        <v>82750</v>
      </c>
      <c r="H101" s="43">
        <v>80630</v>
      </c>
      <c r="I101" s="43">
        <v>81450</v>
      </c>
      <c r="J101" s="43">
        <v>86900</v>
      </c>
      <c r="K101" s="43">
        <v>0</v>
      </c>
      <c r="L101" s="43">
        <v>0</v>
      </c>
      <c r="M101" s="43">
        <v>0</v>
      </c>
      <c r="N101" s="43">
        <v>0</v>
      </c>
      <c r="O101" s="43">
        <v>0</v>
      </c>
      <c r="P101" s="43">
        <v>0</v>
      </c>
      <c r="Q101" s="43">
        <v>0</v>
      </c>
      <c r="R101" s="43">
        <v>0</v>
      </c>
      <c r="S101" s="44" t="str">
        <f t="shared" si="30"/>
        <v>-</v>
      </c>
      <c r="T101" s="43"/>
      <c r="U101" s="121" t="str">
        <f t="shared" si="26"/>
        <v>ok</v>
      </c>
      <c r="V101" s="45">
        <f t="shared" si="27"/>
        <v>4.4991511035653653E-3</v>
      </c>
      <c r="W101" s="45">
        <f t="shared" si="28"/>
        <v>0.13986309473506295</v>
      </c>
      <c r="X101" s="45">
        <f t="shared" si="29"/>
        <v>-6.3315539739027288E-2</v>
      </c>
      <c r="Y101" s="45">
        <f t="shared" si="31"/>
        <v>2.7015568699867005E-2</v>
      </c>
      <c r="Z101" s="45">
        <f t="shared" si="32"/>
        <v>-2.5619335347432024E-2</v>
      </c>
      <c r="AA101" s="45">
        <f t="shared" si="33"/>
        <v>1.0169911943445367E-2</v>
      </c>
      <c r="AB101" s="45">
        <f t="shared" si="34"/>
        <v>6.6912216083486797E-2</v>
      </c>
      <c r="AC101" s="45">
        <f t="shared" si="35"/>
        <v>1.7154264226500047E-2</v>
      </c>
      <c r="AD101" s="45" t="s">
        <v>22</v>
      </c>
      <c r="AE101" s="45" t="s">
        <v>22</v>
      </c>
      <c r="AF101" s="45" t="s">
        <v>22</v>
      </c>
      <c r="AG101" s="45" t="s">
        <v>22</v>
      </c>
      <c r="AH101" s="58"/>
    </row>
    <row r="102" spans="1:34" x14ac:dyDescent="0.2">
      <c r="A102" s="41">
        <v>95</v>
      </c>
      <c r="B102" s="42" t="s">
        <v>146</v>
      </c>
      <c r="C102" s="43">
        <v>192710</v>
      </c>
      <c r="D102" s="43">
        <v>191580</v>
      </c>
      <c r="E102" s="43">
        <v>180810</v>
      </c>
      <c r="F102" s="43">
        <v>175171.57</v>
      </c>
      <c r="G102" s="43">
        <v>134620</v>
      </c>
      <c r="H102" s="43">
        <v>135310</v>
      </c>
      <c r="I102" s="43">
        <v>134690</v>
      </c>
      <c r="J102" s="43">
        <v>135621</v>
      </c>
      <c r="K102" s="43">
        <v>0</v>
      </c>
      <c r="L102" s="43">
        <v>0</v>
      </c>
      <c r="M102" s="43">
        <v>0</v>
      </c>
      <c r="N102" s="43">
        <v>0</v>
      </c>
      <c r="O102" s="43">
        <v>0</v>
      </c>
      <c r="P102" s="43">
        <v>0</v>
      </c>
      <c r="Q102" s="43">
        <v>0</v>
      </c>
      <c r="R102" s="43">
        <v>0</v>
      </c>
      <c r="S102" s="44" t="str">
        <f t="shared" si="30"/>
        <v>-</v>
      </c>
      <c r="T102" s="43"/>
      <c r="U102" s="121" t="str">
        <f t="shared" si="26"/>
        <v>ok</v>
      </c>
      <c r="V102" s="45">
        <f t="shared" si="27"/>
        <v>-5.8637330704166884E-3</v>
      </c>
      <c r="W102" s="45">
        <f t="shared" si="28"/>
        <v>-5.6216724083933606E-2</v>
      </c>
      <c r="X102" s="45">
        <f t="shared" si="29"/>
        <v>-3.1184281842818389E-2</v>
      </c>
      <c r="Y102" s="45">
        <f t="shared" si="31"/>
        <v>-3.108824633238956E-2</v>
      </c>
      <c r="Z102" s="45">
        <f t="shared" si="32"/>
        <v>5.1255385529638984E-3</v>
      </c>
      <c r="AA102" s="45">
        <f t="shared" si="33"/>
        <v>-4.5820708003843028E-3</v>
      </c>
      <c r="AB102" s="45">
        <f t="shared" si="34"/>
        <v>6.9121686836439234E-3</v>
      </c>
      <c r="AC102" s="45">
        <f t="shared" si="35"/>
        <v>2.4852121454078395E-3</v>
      </c>
      <c r="AD102" s="45" t="s">
        <v>22</v>
      </c>
      <c r="AE102" s="45" t="s">
        <v>22</v>
      </c>
      <c r="AF102" s="45" t="s">
        <v>22</v>
      </c>
      <c r="AG102" s="45" t="s">
        <v>22</v>
      </c>
      <c r="AH102" s="58"/>
    </row>
    <row r="103" spans="1:34" x14ac:dyDescent="0.2">
      <c r="A103" s="41">
        <v>96</v>
      </c>
      <c r="B103" s="42" t="s">
        <v>44</v>
      </c>
      <c r="C103" s="43">
        <v>844970</v>
      </c>
      <c r="D103" s="43">
        <v>851950</v>
      </c>
      <c r="E103" s="43">
        <v>884890</v>
      </c>
      <c r="F103" s="43">
        <v>917794</v>
      </c>
      <c r="G103" s="43">
        <v>652840</v>
      </c>
      <c r="H103" s="43">
        <v>660490</v>
      </c>
      <c r="I103" s="43">
        <v>669720</v>
      </c>
      <c r="J103" s="43">
        <v>704243</v>
      </c>
      <c r="K103" s="43">
        <v>0</v>
      </c>
      <c r="L103" s="43">
        <v>0</v>
      </c>
      <c r="M103" s="43">
        <v>0</v>
      </c>
      <c r="N103" s="43">
        <v>0</v>
      </c>
      <c r="O103" s="43">
        <v>0</v>
      </c>
      <c r="P103" s="43">
        <v>0</v>
      </c>
      <c r="Q103" s="43">
        <v>0</v>
      </c>
      <c r="R103" s="43">
        <v>0</v>
      </c>
      <c r="S103" s="44" t="str">
        <f t="shared" si="30"/>
        <v>-</v>
      </c>
      <c r="T103" s="43"/>
      <c r="U103" s="121" t="str">
        <f t="shared" si="26"/>
        <v>ok</v>
      </c>
      <c r="V103" s="45">
        <f t="shared" si="27"/>
        <v>8.2606483070404874E-3</v>
      </c>
      <c r="W103" s="45">
        <f t="shared" si="28"/>
        <v>3.8664240859205355E-2</v>
      </c>
      <c r="X103" s="45">
        <f t="shared" si="29"/>
        <v>3.7184282792211462E-2</v>
      </c>
      <c r="Y103" s="45">
        <f t="shared" si="31"/>
        <v>2.8036390652819099E-2</v>
      </c>
      <c r="Z103" s="45">
        <f t="shared" si="32"/>
        <v>1.1718031983334355E-2</v>
      </c>
      <c r="AA103" s="45">
        <f t="shared" si="33"/>
        <v>1.3974473496949235E-2</v>
      </c>
      <c r="AB103" s="45">
        <f t="shared" si="34"/>
        <v>5.1548408290031655E-2</v>
      </c>
      <c r="AC103" s="45">
        <f t="shared" si="35"/>
        <v>2.574697125677175E-2</v>
      </c>
      <c r="AD103" s="45" t="s">
        <v>22</v>
      </c>
      <c r="AE103" s="45" t="s">
        <v>22</v>
      </c>
      <c r="AF103" s="45" t="s">
        <v>22</v>
      </c>
      <c r="AG103" s="45" t="s">
        <v>22</v>
      </c>
      <c r="AH103" s="58"/>
    </row>
    <row r="104" spans="1:34" x14ac:dyDescent="0.2">
      <c r="A104" s="41">
        <v>97</v>
      </c>
      <c r="B104" s="42" t="s">
        <v>147</v>
      </c>
      <c r="C104" s="43">
        <v>220260</v>
      </c>
      <c r="D104" s="43">
        <v>214140</v>
      </c>
      <c r="E104" s="43">
        <v>187260</v>
      </c>
      <c r="F104" s="43">
        <v>172154.8</v>
      </c>
      <c r="G104" s="43">
        <v>136530</v>
      </c>
      <c r="H104" s="43">
        <v>129389.99999999999</v>
      </c>
      <c r="I104" s="43">
        <v>129530</v>
      </c>
      <c r="J104" s="43">
        <v>133536</v>
      </c>
      <c r="K104" s="43">
        <v>0</v>
      </c>
      <c r="L104" s="43">
        <v>0</v>
      </c>
      <c r="M104" s="43">
        <v>0</v>
      </c>
      <c r="N104" s="43">
        <v>0</v>
      </c>
      <c r="O104" s="43">
        <v>0</v>
      </c>
      <c r="P104" s="43">
        <v>0</v>
      </c>
      <c r="Q104" s="43">
        <v>0</v>
      </c>
      <c r="R104" s="43">
        <v>0</v>
      </c>
      <c r="S104" s="44" t="str">
        <f t="shared" si="30"/>
        <v>-</v>
      </c>
      <c r="T104" s="43"/>
      <c r="U104" s="121" t="str">
        <f t="shared" si="26"/>
        <v>ok</v>
      </c>
      <c r="V104" s="45">
        <f t="shared" si="27"/>
        <v>-2.7785344592754019E-2</v>
      </c>
      <c r="W104" s="45">
        <f t="shared" si="28"/>
        <v>-0.12552535724292518</v>
      </c>
      <c r="X104" s="45">
        <f t="shared" si="29"/>
        <v>-8.0664316992417023E-2</v>
      </c>
      <c r="Y104" s="45">
        <f t="shared" si="31"/>
        <v>-7.799167294269875E-2</v>
      </c>
      <c r="Z104" s="45">
        <f t="shared" si="32"/>
        <v>-5.2296198637662161E-2</v>
      </c>
      <c r="AA104" s="45">
        <f t="shared" si="33"/>
        <v>1.0820001545715633E-3</v>
      </c>
      <c r="AB104" s="45">
        <f t="shared" si="34"/>
        <v>3.092719833243264E-2</v>
      </c>
      <c r="AC104" s="45">
        <f t="shared" si="35"/>
        <v>-6.7623333835526529E-3</v>
      </c>
      <c r="AD104" s="45" t="s">
        <v>22</v>
      </c>
      <c r="AE104" s="45" t="s">
        <v>22</v>
      </c>
      <c r="AF104" s="45" t="s">
        <v>22</v>
      </c>
      <c r="AG104" s="45" t="s">
        <v>22</v>
      </c>
      <c r="AH104" s="58"/>
    </row>
    <row r="105" spans="1:34" x14ac:dyDescent="0.2">
      <c r="A105" s="41">
        <v>98</v>
      </c>
      <c r="B105" s="42" t="s">
        <v>148</v>
      </c>
      <c r="C105" s="43">
        <v>534600</v>
      </c>
      <c r="D105" s="43">
        <v>523580.00000000006</v>
      </c>
      <c r="E105" s="43">
        <v>579450</v>
      </c>
      <c r="F105" s="43">
        <v>539721</v>
      </c>
      <c r="G105" s="43">
        <v>390880</v>
      </c>
      <c r="H105" s="43">
        <v>370770</v>
      </c>
      <c r="I105" s="43">
        <v>391590</v>
      </c>
      <c r="J105" s="43">
        <v>398709</v>
      </c>
      <c r="K105" s="43">
        <v>0</v>
      </c>
      <c r="L105" s="43">
        <v>0</v>
      </c>
      <c r="M105" s="43">
        <v>0</v>
      </c>
      <c r="N105" s="43">
        <v>5</v>
      </c>
      <c r="O105" s="43">
        <v>0</v>
      </c>
      <c r="P105" s="43">
        <v>0</v>
      </c>
      <c r="Q105" s="43">
        <v>0</v>
      </c>
      <c r="R105" s="43">
        <v>0</v>
      </c>
      <c r="S105" s="44" t="str">
        <f t="shared" si="30"/>
        <v>-</v>
      </c>
      <c r="T105" s="43"/>
      <c r="U105" s="121" t="str">
        <f t="shared" si="26"/>
        <v>ok</v>
      </c>
      <c r="V105" s="45">
        <f t="shared" si="27"/>
        <v>-2.0613542835764949E-2</v>
      </c>
      <c r="W105" s="45">
        <f t="shared" si="28"/>
        <v>0.10670766645020806</v>
      </c>
      <c r="X105" s="45">
        <f t="shared" si="29"/>
        <v>-6.8563292777633969E-2</v>
      </c>
      <c r="Y105" s="45">
        <f t="shared" si="31"/>
        <v>5.8436102789363774E-3</v>
      </c>
      <c r="Z105" s="45">
        <f t="shared" si="32"/>
        <v>-5.1448014735980353E-2</v>
      </c>
      <c r="AA105" s="45">
        <f t="shared" si="33"/>
        <v>5.6153410470102756E-2</v>
      </c>
      <c r="AB105" s="45">
        <f t="shared" si="34"/>
        <v>1.8179728797977475E-2</v>
      </c>
      <c r="AC105" s="45">
        <f t="shared" si="35"/>
        <v>7.6283748440332923E-3</v>
      </c>
      <c r="AD105" s="45" t="s">
        <v>22</v>
      </c>
      <c r="AE105" s="45" t="s">
        <v>22</v>
      </c>
      <c r="AF105" s="45" t="s">
        <v>22</v>
      </c>
      <c r="AG105" s="45" t="s">
        <v>22</v>
      </c>
      <c r="AH105" s="58"/>
    </row>
    <row r="106" spans="1:34" x14ac:dyDescent="0.2">
      <c r="A106" s="41">
        <v>99</v>
      </c>
      <c r="B106" s="42" t="s">
        <v>149</v>
      </c>
      <c r="C106" s="43">
        <v>347640</v>
      </c>
      <c r="D106" s="43">
        <v>384330</v>
      </c>
      <c r="E106" s="43">
        <v>353940</v>
      </c>
      <c r="F106" s="43">
        <v>330573</v>
      </c>
      <c r="G106" s="43">
        <v>268630</v>
      </c>
      <c r="H106" s="43">
        <v>274380</v>
      </c>
      <c r="I106" s="43">
        <v>277580</v>
      </c>
      <c r="J106" s="43">
        <v>273061</v>
      </c>
      <c r="K106" s="43">
        <v>0</v>
      </c>
      <c r="L106" s="43">
        <v>0</v>
      </c>
      <c r="M106" s="43">
        <v>0</v>
      </c>
      <c r="N106" s="43">
        <v>0</v>
      </c>
      <c r="O106" s="43">
        <v>0</v>
      </c>
      <c r="P106" s="43">
        <v>0</v>
      </c>
      <c r="Q106" s="43">
        <v>0</v>
      </c>
      <c r="R106" s="43">
        <v>0</v>
      </c>
      <c r="S106" s="44" t="str">
        <f t="shared" si="30"/>
        <v>-</v>
      </c>
      <c r="T106" s="43"/>
      <c r="U106" s="121" t="str">
        <f t="shared" si="26"/>
        <v>ok</v>
      </c>
      <c r="V106" s="45">
        <f t="shared" si="27"/>
        <v>0.10554021401449776</v>
      </c>
      <c r="W106" s="45">
        <f t="shared" si="28"/>
        <v>-7.9072671922566548E-2</v>
      </c>
      <c r="X106" s="45">
        <f t="shared" si="29"/>
        <v>-6.6019664349889817E-2</v>
      </c>
      <c r="Y106" s="45">
        <f t="shared" si="31"/>
        <v>-1.318404075265287E-2</v>
      </c>
      <c r="Z106" s="45">
        <f t="shared" si="32"/>
        <v>2.1404906376800804E-2</v>
      </c>
      <c r="AA106" s="45">
        <f t="shared" si="33"/>
        <v>1.1662657628107006E-2</v>
      </c>
      <c r="AB106" s="45">
        <f t="shared" si="34"/>
        <v>-1.6279991353843937E-2</v>
      </c>
      <c r="AC106" s="45">
        <f t="shared" si="35"/>
        <v>5.5958575503546248E-3</v>
      </c>
      <c r="AD106" s="45" t="s">
        <v>22</v>
      </c>
      <c r="AE106" s="45" t="s">
        <v>22</v>
      </c>
      <c r="AF106" s="45" t="s">
        <v>22</v>
      </c>
      <c r="AG106" s="45" t="s">
        <v>22</v>
      </c>
      <c r="AH106" s="58"/>
    </row>
    <row r="107" spans="1:34" x14ac:dyDescent="0.2">
      <c r="A107" s="41">
        <v>100</v>
      </c>
      <c r="B107" s="42" t="s">
        <v>45</v>
      </c>
      <c r="C107" s="43">
        <v>887360</v>
      </c>
      <c r="D107" s="43">
        <v>897660</v>
      </c>
      <c r="E107" s="43">
        <v>897190</v>
      </c>
      <c r="F107" s="43">
        <v>874156</v>
      </c>
      <c r="G107" s="43">
        <v>682760</v>
      </c>
      <c r="H107" s="43">
        <v>671090</v>
      </c>
      <c r="I107" s="43">
        <v>718780</v>
      </c>
      <c r="J107" s="43">
        <v>740925</v>
      </c>
      <c r="K107" s="43">
        <v>0</v>
      </c>
      <c r="L107" s="43">
        <v>0</v>
      </c>
      <c r="M107" s="43">
        <v>0</v>
      </c>
      <c r="N107" s="43">
        <v>0</v>
      </c>
      <c r="O107" s="43">
        <v>0</v>
      </c>
      <c r="P107" s="43">
        <v>0</v>
      </c>
      <c r="Q107" s="43">
        <v>0</v>
      </c>
      <c r="R107" s="43">
        <v>0</v>
      </c>
      <c r="S107" s="44" t="str">
        <f t="shared" si="30"/>
        <v>-</v>
      </c>
      <c r="T107" s="43"/>
      <c r="U107" s="121" t="str">
        <f t="shared" si="26"/>
        <v>ok</v>
      </c>
      <c r="V107" s="45">
        <f t="shared" si="27"/>
        <v>1.1607464839523981E-2</v>
      </c>
      <c r="W107" s="45">
        <f t="shared" si="28"/>
        <v>-5.2358353942472656E-4</v>
      </c>
      <c r="X107" s="45">
        <f t="shared" si="29"/>
        <v>-2.5673491679577345E-2</v>
      </c>
      <c r="Y107" s="45">
        <f t="shared" si="31"/>
        <v>-4.8632034598260305E-3</v>
      </c>
      <c r="Z107" s="45">
        <f t="shared" si="32"/>
        <v>-1.7092389712344017E-2</v>
      </c>
      <c r="AA107" s="45">
        <f t="shared" si="33"/>
        <v>7.1063493719173282E-2</v>
      </c>
      <c r="AB107" s="45">
        <f t="shared" si="34"/>
        <v>3.0809148835526864E-2</v>
      </c>
      <c r="AC107" s="45">
        <f t="shared" si="35"/>
        <v>2.8260084280785375E-2</v>
      </c>
      <c r="AD107" s="45" t="s">
        <v>22</v>
      </c>
      <c r="AE107" s="45" t="s">
        <v>22</v>
      </c>
      <c r="AF107" s="45" t="s">
        <v>22</v>
      </c>
      <c r="AG107" s="45" t="s">
        <v>22</v>
      </c>
      <c r="AH107" s="58"/>
    </row>
    <row r="108" spans="1:34" x14ac:dyDescent="0.2">
      <c r="A108" s="41">
        <v>101</v>
      </c>
      <c r="B108" s="42" t="s">
        <v>46</v>
      </c>
      <c r="C108" s="43">
        <v>2910000</v>
      </c>
      <c r="D108" s="43">
        <v>2904020</v>
      </c>
      <c r="E108" s="43">
        <v>2890290</v>
      </c>
      <c r="F108" s="43">
        <v>2993517</v>
      </c>
      <c r="G108" s="43">
        <v>2269560</v>
      </c>
      <c r="H108" s="43">
        <v>2268480</v>
      </c>
      <c r="I108" s="43">
        <v>2495860</v>
      </c>
      <c r="J108" s="43">
        <v>2600905</v>
      </c>
      <c r="K108" s="43">
        <v>1765450</v>
      </c>
      <c r="L108" s="43">
        <v>1745780</v>
      </c>
      <c r="M108" s="43">
        <v>1876670</v>
      </c>
      <c r="N108" s="43">
        <v>1904434</v>
      </c>
      <c r="O108" s="43">
        <v>1765450</v>
      </c>
      <c r="P108" s="43">
        <v>1745780</v>
      </c>
      <c r="Q108" s="43">
        <v>1876670</v>
      </c>
      <c r="R108" s="43">
        <v>1904434</v>
      </c>
      <c r="S108" s="44">
        <f t="shared" si="30"/>
        <v>1</v>
      </c>
      <c r="T108" s="43"/>
      <c r="U108" s="121" t="str">
        <f t="shared" si="26"/>
        <v>ok</v>
      </c>
      <c r="V108" s="45">
        <f t="shared" si="27"/>
        <v>-2.0549828178694158E-3</v>
      </c>
      <c r="W108" s="45">
        <f t="shared" si="28"/>
        <v>-4.7279288710132851E-3</v>
      </c>
      <c r="X108" s="45">
        <f t="shared" si="29"/>
        <v>3.5715101252815462E-2</v>
      </c>
      <c r="Y108" s="45">
        <f t="shared" si="31"/>
        <v>9.644063187977588E-3</v>
      </c>
      <c r="Z108" s="45">
        <f t="shared" si="32"/>
        <v>-4.7586316290382279E-4</v>
      </c>
      <c r="AA108" s="45">
        <f t="shared" si="33"/>
        <v>0.10023451826773876</v>
      </c>
      <c r="AB108" s="45">
        <f t="shared" si="34"/>
        <v>4.2087697226607261E-2</v>
      </c>
      <c r="AC108" s="45">
        <f t="shared" si="35"/>
        <v>4.728211744381406E-2</v>
      </c>
      <c r="AD108" s="45">
        <f t="shared" si="36"/>
        <v>-1.1141635277124813E-2</v>
      </c>
      <c r="AE108" s="45">
        <f>(M108-L108)/L108</f>
        <v>7.4975082771024992E-2</v>
      </c>
      <c r="AF108" s="45">
        <f>(N108-M108)/M108</f>
        <v>1.4794289885808373E-2</v>
      </c>
      <c r="AG108" s="45">
        <f t="shared" ref="AG108" si="42">AVERAGE(AD108:AF108)</f>
        <v>2.6209245793236188E-2</v>
      </c>
      <c r="AH108" s="58"/>
    </row>
    <row r="109" spans="1:34" x14ac:dyDescent="0.2">
      <c r="A109" s="41">
        <v>102</v>
      </c>
      <c r="B109" s="42" t="s">
        <v>150</v>
      </c>
      <c r="C109" s="43">
        <v>1924020</v>
      </c>
      <c r="D109" s="43">
        <v>1803390</v>
      </c>
      <c r="E109" s="43">
        <v>1925280</v>
      </c>
      <c r="F109" s="43">
        <v>1947159.46</v>
      </c>
      <c r="G109" s="43">
        <v>1287220</v>
      </c>
      <c r="H109" s="43">
        <v>1249910</v>
      </c>
      <c r="I109" s="43">
        <v>1302290</v>
      </c>
      <c r="J109" s="43">
        <v>1367760</v>
      </c>
      <c r="K109" s="43">
        <v>0</v>
      </c>
      <c r="L109" s="43">
        <v>0</v>
      </c>
      <c r="M109" s="43">
        <v>0</v>
      </c>
      <c r="N109" s="43">
        <v>0</v>
      </c>
      <c r="O109" s="43">
        <v>0</v>
      </c>
      <c r="P109" s="43">
        <v>0</v>
      </c>
      <c r="Q109" s="43">
        <v>0</v>
      </c>
      <c r="R109" s="43">
        <v>0</v>
      </c>
      <c r="S109" s="44" t="str">
        <f t="shared" si="30"/>
        <v>-</v>
      </c>
      <c r="T109" s="43"/>
      <c r="U109" s="121" t="str">
        <f t="shared" si="26"/>
        <v>ok</v>
      </c>
      <c r="V109" s="45">
        <f t="shared" si="27"/>
        <v>-6.2696853463061711E-2</v>
      </c>
      <c r="W109" s="45">
        <f t="shared" si="28"/>
        <v>6.7589373346863407E-2</v>
      </c>
      <c r="X109" s="45">
        <f t="shared" si="29"/>
        <v>1.1364300257624846E-2</v>
      </c>
      <c r="Y109" s="45">
        <f t="shared" si="31"/>
        <v>5.4189400471421805E-3</v>
      </c>
      <c r="Z109" s="45">
        <f t="shared" si="32"/>
        <v>-2.8984944298565903E-2</v>
      </c>
      <c r="AA109" s="45">
        <f t="shared" si="33"/>
        <v>4.1907017305245979E-2</v>
      </c>
      <c r="AB109" s="45">
        <f t="shared" si="34"/>
        <v>5.0272980672507663E-2</v>
      </c>
      <c r="AC109" s="45">
        <f t="shared" si="35"/>
        <v>2.1065017893062577E-2</v>
      </c>
      <c r="AD109" s="45" t="s">
        <v>22</v>
      </c>
      <c r="AE109" s="45" t="s">
        <v>22</v>
      </c>
      <c r="AF109" s="45" t="s">
        <v>22</v>
      </c>
      <c r="AG109" s="45" t="s">
        <v>22</v>
      </c>
      <c r="AH109" s="58"/>
    </row>
    <row r="110" spans="1:34" x14ac:dyDescent="0.2">
      <c r="A110" s="41">
        <v>103</v>
      </c>
      <c r="B110" s="42" t="s">
        <v>151</v>
      </c>
      <c r="C110" s="43">
        <v>112330</v>
      </c>
      <c r="D110" s="43">
        <v>94430</v>
      </c>
      <c r="E110" s="43">
        <v>110550</v>
      </c>
      <c r="F110" s="43">
        <v>116740</v>
      </c>
      <c r="G110" s="43">
        <v>86480</v>
      </c>
      <c r="H110" s="43">
        <v>85620</v>
      </c>
      <c r="I110" s="43">
        <v>91340</v>
      </c>
      <c r="J110" s="43">
        <v>92508</v>
      </c>
      <c r="K110" s="43">
        <v>0</v>
      </c>
      <c r="L110" s="43">
        <v>0</v>
      </c>
      <c r="M110" s="43">
        <v>0</v>
      </c>
      <c r="N110" s="43">
        <v>0</v>
      </c>
      <c r="O110" s="43">
        <v>0</v>
      </c>
      <c r="P110" s="43">
        <v>0</v>
      </c>
      <c r="Q110" s="43">
        <v>0</v>
      </c>
      <c r="R110" s="43">
        <v>0</v>
      </c>
      <c r="S110" s="44" t="str">
        <f t="shared" si="30"/>
        <v>-</v>
      </c>
      <c r="T110" s="43"/>
      <c r="U110" s="121" t="str">
        <f t="shared" si="26"/>
        <v>ok</v>
      </c>
      <c r="V110" s="45">
        <f t="shared" si="27"/>
        <v>-0.15935190955221223</v>
      </c>
      <c r="W110" s="45">
        <f t="shared" si="28"/>
        <v>0.17070846129408027</v>
      </c>
      <c r="X110" s="45">
        <f t="shared" si="29"/>
        <v>5.5992763455450026E-2</v>
      </c>
      <c r="Y110" s="45">
        <f t="shared" si="31"/>
        <v>2.2449771732439353E-2</v>
      </c>
      <c r="Z110" s="45">
        <f t="shared" si="32"/>
        <v>-9.944495837187789E-3</v>
      </c>
      <c r="AA110" s="45">
        <f t="shared" si="33"/>
        <v>6.6806820836253208E-2</v>
      </c>
      <c r="AB110" s="45">
        <f t="shared" si="34"/>
        <v>1.2787387781913729E-2</v>
      </c>
      <c r="AC110" s="45">
        <f t="shared" si="35"/>
        <v>2.3216570926993047E-2</v>
      </c>
      <c r="AD110" s="45" t="s">
        <v>22</v>
      </c>
      <c r="AE110" s="45" t="s">
        <v>22</v>
      </c>
      <c r="AF110" s="45" t="s">
        <v>22</v>
      </c>
      <c r="AG110" s="45" t="s">
        <v>22</v>
      </c>
      <c r="AH110" s="58"/>
    </row>
    <row r="111" spans="1:34" x14ac:dyDescent="0.2">
      <c r="A111" s="41">
        <v>104</v>
      </c>
      <c r="B111" s="42" t="s">
        <v>152</v>
      </c>
      <c r="C111" s="43">
        <v>2546430</v>
      </c>
      <c r="D111" s="43">
        <v>2419800</v>
      </c>
      <c r="E111" s="43">
        <v>2423730</v>
      </c>
      <c r="F111" s="43">
        <v>2569908</v>
      </c>
      <c r="G111" s="43">
        <v>1718120</v>
      </c>
      <c r="H111" s="43">
        <v>1721290</v>
      </c>
      <c r="I111" s="43">
        <v>1798370</v>
      </c>
      <c r="J111" s="43">
        <v>1880827</v>
      </c>
      <c r="K111" s="43">
        <v>637730</v>
      </c>
      <c r="L111" s="43">
        <v>640770</v>
      </c>
      <c r="M111" s="43">
        <v>694730</v>
      </c>
      <c r="N111" s="43">
        <v>762418</v>
      </c>
      <c r="O111" s="43">
        <v>637730</v>
      </c>
      <c r="P111" s="43">
        <v>640770</v>
      </c>
      <c r="Q111" s="43">
        <v>694730</v>
      </c>
      <c r="R111" s="43">
        <v>762418</v>
      </c>
      <c r="S111" s="44">
        <f t="shared" si="30"/>
        <v>1</v>
      </c>
      <c r="T111" s="43"/>
      <c r="U111" s="121" t="str">
        <f t="shared" si="26"/>
        <v>ok</v>
      </c>
      <c r="V111" s="45">
        <f t="shared" si="27"/>
        <v>-4.972844335010191E-2</v>
      </c>
      <c r="W111" s="45">
        <f t="shared" si="28"/>
        <v>1.6241011653855691E-3</v>
      </c>
      <c r="X111" s="45">
        <f t="shared" si="29"/>
        <v>6.0311173274250847E-2</v>
      </c>
      <c r="Y111" s="45">
        <f t="shared" si="31"/>
        <v>4.0689436965115023E-3</v>
      </c>
      <c r="Z111" s="45">
        <f t="shared" si="32"/>
        <v>1.845039927362466E-3</v>
      </c>
      <c r="AA111" s="45">
        <f t="shared" si="33"/>
        <v>4.4780368212212936E-2</v>
      </c>
      <c r="AB111" s="45">
        <f t="shared" si="34"/>
        <v>4.5850965040564511E-2</v>
      </c>
      <c r="AC111" s="45">
        <f t="shared" si="35"/>
        <v>3.0825457726713301E-2</v>
      </c>
      <c r="AD111" s="45">
        <f t="shared" si="36"/>
        <v>4.7669076254841392E-3</v>
      </c>
      <c r="AE111" s="45">
        <f>(M111-L111)/L111</f>
        <v>8.4211183419947877E-2</v>
      </c>
      <c r="AF111" s="45">
        <f>(N111-M111)/M111</f>
        <v>9.7430656514041425E-2</v>
      </c>
      <c r="AG111" s="45">
        <f t="shared" ref="AG111" si="43">AVERAGE(AD111:AF111)</f>
        <v>6.2136249186491153E-2</v>
      </c>
      <c r="AH111" s="58"/>
    </row>
    <row r="112" spans="1:34" x14ac:dyDescent="0.2">
      <c r="A112" s="41">
        <v>105</v>
      </c>
      <c r="B112" s="42" t="s">
        <v>153</v>
      </c>
      <c r="C112" s="43">
        <v>151740</v>
      </c>
      <c r="D112" s="43">
        <v>152920</v>
      </c>
      <c r="E112" s="43">
        <v>139260</v>
      </c>
      <c r="F112" s="43">
        <v>143015.71</v>
      </c>
      <c r="G112" s="43">
        <v>114480</v>
      </c>
      <c r="H112" s="43">
        <v>108240</v>
      </c>
      <c r="I112" s="43">
        <v>108480</v>
      </c>
      <c r="J112" s="43">
        <v>115074</v>
      </c>
      <c r="K112" s="43">
        <v>0</v>
      </c>
      <c r="L112" s="43">
        <v>0</v>
      </c>
      <c r="M112" s="43">
        <v>0</v>
      </c>
      <c r="N112" s="43">
        <v>0</v>
      </c>
      <c r="O112" s="43">
        <v>0</v>
      </c>
      <c r="P112" s="43">
        <v>0</v>
      </c>
      <c r="Q112" s="43">
        <v>0</v>
      </c>
      <c r="R112" s="43">
        <v>0</v>
      </c>
      <c r="S112" s="44" t="str">
        <f t="shared" si="30"/>
        <v>-</v>
      </c>
      <c r="T112" s="43"/>
      <c r="U112" s="121" t="str">
        <f t="shared" si="26"/>
        <v>ok</v>
      </c>
      <c r="V112" s="45">
        <f t="shared" si="27"/>
        <v>7.7764597337551073E-3</v>
      </c>
      <c r="W112" s="45">
        <f t="shared" si="28"/>
        <v>-8.9327753073502492E-2</v>
      </c>
      <c r="X112" s="45">
        <f t="shared" si="29"/>
        <v>2.696905069653879E-2</v>
      </c>
      <c r="Y112" s="45">
        <f t="shared" si="31"/>
        <v>-1.8194080881069528E-2</v>
      </c>
      <c r="Z112" s="45">
        <f t="shared" si="32"/>
        <v>-5.450733752620545E-2</v>
      </c>
      <c r="AA112" s="45">
        <f t="shared" si="33"/>
        <v>2.2172949002217295E-3</v>
      </c>
      <c r="AB112" s="45">
        <f t="shared" si="34"/>
        <v>6.0785398230088494E-2</v>
      </c>
      <c r="AC112" s="45">
        <f t="shared" si="35"/>
        <v>2.8317852013682587E-3</v>
      </c>
      <c r="AD112" s="45" t="s">
        <v>22</v>
      </c>
      <c r="AE112" s="45" t="s">
        <v>22</v>
      </c>
      <c r="AF112" s="45" t="s">
        <v>22</v>
      </c>
      <c r="AG112" s="45" t="s">
        <v>22</v>
      </c>
      <c r="AH112" s="58"/>
    </row>
    <row r="113" spans="1:34" x14ac:dyDescent="0.2">
      <c r="A113" s="41">
        <v>106</v>
      </c>
      <c r="B113" s="42" t="s">
        <v>154</v>
      </c>
      <c r="C113" s="43">
        <v>2205500</v>
      </c>
      <c r="D113" s="43">
        <v>2150850</v>
      </c>
      <c r="E113" s="43">
        <v>2247330</v>
      </c>
      <c r="F113" s="43">
        <v>2251573</v>
      </c>
      <c r="G113" s="43">
        <v>1611110</v>
      </c>
      <c r="H113" s="43">
        <v>1615310</v>
      </c>
      <c r="I113" s="43">
        <v>1705440</v>
      </c>
      <c r="J113" s="43">
        <v>1758985</v>
      </c>
      <c r="K113" s="43">
        <v>980540</v>
      </c>
      <c r="L113" s="43">
        <v>982640</v>
      </c>
      <c r="M113" s="43">
        <v>1020170</v>
      </c>
      <c r="N113" s="43">
        <v>1039236</v>
      </c>
      <c r="O113" s="43">
        <v>980540</v>
      </c>
      <c r="P113" s="43">
        <v>982640</v>
      </c>
      <c r="Q113" s="43">
        <v>1020170</v>
      </c>
      <c r="R113" s="43">
        <v>1039236</v>
      </c>
      <c r="S113" s="44">
        <f t="shared" si="30"/>
        <v>1</v>
      </c>
      <c r="T113" s="43"/>
      <c r="U113" s="121" t="str">
        <f t="shared" si="26"/>
        <v>ok</v>
      </c>
      <c r="V113" s="45">
        <f t="shared" si="27"/>
        <v>-2.4778961686692361E-2</v>
      </c>
      <c r="W113" s="45">
        <f t="shared" si="28"/>
        <v>4.4856684566566704E-2</v>
      </c>
      <c r="X113" s="45">
        <f t="shared" si="29"/>
        <v>1.8880182260727174E-3</v>
      </c>
      <c r="Y113" s="45">
        <f t="shared" si="31"/>
        <v>7.3219137019823535E-3</v>
      </c>
      <c r="Z113" s="45">
        <f t="shared" si="32"/>
        <v>2.6068983495850686E-3</v>
      </c>
      <c r="AA113" s="45">
        <f t="shared" si="33"/>
        <v>5.5797339210430195E-2</v>
      </c>
      <c r="AB113" s="45">
        <f t="shared" si="34"/>
        <v>3.1396589736373021E-2</v>
      </c>
      <c r="AC113" s="45">
        <f t="shared" si="35"/>
        <v>2.9933609098796093E-2</v>
      </c>
      <c r="AD113" s="45">
        <f t="shared" si="36"/>
        <v>2.1416770351031064E-3</v>
      </c>
      <c r="AE113" s="45">
        <f>(M113-L113)/L113</f>
        <v>3.819303101848083E-2</v>
      </c>
      <c r="AF113" s="45">
        <f>(N113-M113)/M113</f>
        <v>1.868904202240803E-2</v>
      </c>
      <c r="AG113" s="45">
        <f t="shared" ref="AG113" si="44">AVERAGE(AD113:AF113)</f>
        <v>1.967458335866399E-2</v>
      </c>
      <c r="AH113" s="58"/>
    </row>
    <row r="114" spans="1:34" x14ac:dyDescent="0.2">
      <c r="A114" s="41">
        <v>107</v>
      </c>
      <c r="B114" s="42" t="s">
        <v>155</v>
      </c>
      <c r="C114" s="43">
        <v>289140</v>
      </c>
      <c r="D114" s="43">
        <v>277680</v>
      </c>
      <c r="E114" s="43">
        <v>278660</v>
      </c>
      <c r="F114" s="43">
        <v>286838.32000000007</v>
      </c>
      <c r="G114" s="43">
        <v>236430</v>
      </c>
      <c r="H114" s="43">
        <v>247580</v>
      </c>
      <c r="I114" s="43">
        <v>260740</v>
      </c>
      <c r="J114" s="43">
        <v>264751</v>
      </c>
      <c r="K114" s="43">
        <v>0</v>
      </c>
      <c r="L114" s="43">
        <v>0</v>
      </c>
      <c r="M114" s="43">
        <v>0</v>
      </c>
      <c r="N114" s="43">
        <v>0</v>
      </c>
      <c r="O114" s="43">
        <v>0</v>
      </c>
      <c r="P114" s="43">
        <v>0</v>
      </c>
      <c r="Q114" s="43">
        <v>0</v>
      </c>
      <c r="R114" s="43">
        <v>0</v>
      </c>
      <c r="S114" s="44" t="str">
        <f t="shared" si="30"/>
        <v>-</v>
      </c>
      <c r="T114" s="43"/>
      <c r="U114" s="121" t="str">
        <f t="shared" si="26"/>
        <v>ok</v>
      </c>
      <c r="V114" s="45">
        <f t="shared" si="27"/>
        <v>-3.9634778999792487E-2</v>
      </c>
      <c r="W114" s="45">
        <f t="shared" si="28"/>
        <v>3.5292422932872371E-3</v>
      </c>
      <c r="X114" s="45">
        <f t="shared" si="29"/>
        <v>2.9348740400488283E-2</v>
      </c>
      <c r="Y114" s="45">
        <f t="shared" si="31"/>
        <v>-2.2522654353389891E-3</v>
      </c>
      <c r="Z114" s="45">
        <f t="shared" si="32"/>
        <v>4.7159835892230259E-2</v>
      </c>
      <c r="AA114" s="45">
        <f t="shared" si="33"/>
        <v>5.3154535907585426E-2</v>
      </c>
      <c r="AB114" s="45">
        <f t="shared" si="34"/>
        <v>1.5383140293012196E-2</v>
      </c>
      <c r="AC114" s="45">
        <f t="shared" si="35"/>
        <v>3.8565837364275962E-2</v>
      </c>
      <c r="AD114" s="45" t="s">
        <v>22</v>
      </c>
      <c r="AE114" s="45" t="s">
        <v>22</v>
      </c>
      <c r="AF114" s="45" t="s">
        <v>22</v>
      </c>
      <c r="AG114" s="45" t="s">
        <v>22</v>
      </c>
      <c r="AH114" s="58"/>
    </row>
    <row r="115" spans="1:34" x14ac:dyDescent="0.2">
      <c r="A115" s="41">
        <v>108</v>
      </c>
      <c r="B115" s="42" t="s">
        <v>156</v>
      </c>
      <c r="C115" s="43">
        <v>354870</v>
      </c>
      <c r="D115" s="43">
        <v>312930</v>
      </c>
      <c r="E115" s="43">
        <v>305610</v>
      </c>
      <c r="F115" s="43">
        <v>322833.86</v>
      </c>
      <c r="G115" s="43">
        <v>251900</v>
      </c>
      <c r="H115" s="43">
        <v>243290</v>
      </c>
      <c r="I115" s="43">
        <v>244590</v>
      </c>
      <c r="J115" s="43">
        <v>253489</v>
      </c>
      <c r="K115" s="43">
        <v>0</v>
      </c>
      <c r="L115" s="43">
        <v>0</v>
      </c>
      <c r="M115" s="43">
        <v>0</v>
      </c>
      <c r="N115" s="43">
        <v>0</v>
      </c>
      <c r="O115" s="43">
        <v>0</v>
      </c>
      <c r="P115" s="43">
        <v>0</v>
      </c>
      <c r="Q115" s="43">
        <v>0</v>
      </c>
      <c r="R115" s="43">
        <v>0</v>
      </c>
      <c r="S115" s="44" t="str">
        <f t="shared" si="30"/>
        <v>-</v>
      </c>
      <c r="T115" s="43"/>
      <c r="U115" s="121" t="str">
        <f t="shared" si="26"/>
        <v>ok</v>
      </c>
      <c r="V115" s="45">
        <f t="shared" si="27"/>
        <v>-0.11818412376363176</v>
      </c>
      <c r="W115" s="45">
        <f t="shared" si="28"/>
        <v>-2.3391812865497075E-2</v>
      </c>
      <c r="X115" s="45">
        <f t="shared" si="29"/>
        <v>5.6358954222702089E-2</v>
      </c>
      <c r="Y115" s="45">
        <f t="shared" si="31"/>
        <v>-2.8405660802142241E-2</v>
      </c>
      <c r="Z115" s="45">
        <f t="shared" si="32"/>
        <v>-3.4180230250099246E-2</v>
      </c>
      <c r="AA115" s="45">
        <f t="shared" si="33"/>
        <v>5.3434173208927616E-3</v>
      </c>
      <c r="AB115" s="45">
        <f t="shared" si="34"/>
        <v>3.638333537757063E-2</v>
      </c>
      <c r="AC115" s="45">
        <f t="shared" si="35"/>
        <v>2.515507482788048E-3</v>
      </c>
      <c r="AD115" s="45" t="s">
        <v>22</v>
      </c>
      <c r="AE115" s="45" t="s">
        <v>22</v>
      </c>
      <c r="AF115" s="45" t="s">
        <v>22</v>
      </c>
      <c r="AG115" s="45" t="s">
        <v>22</v>
      </c>
      <c r="AH115" s="58"/>
    </row>
    <row r="116" spans="1:34" x14ac:dyDescent="0.2">
      <c r="A116" s="41">
        <v>109</v>
      </c>
      <c r="B116" s="42" t="s">
        <v>47</v>
      </c>
      <c r="C116" s="43">
        <v>359040</v>
      </c>
      <c r="D116" s="43">
        <v>375780</v>
      </c>
      <c r="E116" s="43">
        <v>357740</v>
      </c>
      <c r="F116" s="43">
        <v>369998.83</v>
      </c>
      <c r="G116" s="43">
        <v>234390</v>
      </c>
      <c r="H116" s="43">
        <v>238820</v>
      </c>
      <c r="I116" s="43">
        <v>241840</v>
      </c>
      <c r="J116" s="43">
        <v>244122</v>
      </c>
      <c r="K116" s="43">
        <v>0</v>
      </c>
      <c r="L116" s="43">
        <v>0</v>
      </c>
      <c r="M116" s="43">
        <v>0</v>
      </c>
      <c r="N116" s="43">
        <v>0</v>
      </c>
      <c r="O116" s="43">
        <v>0</v>
      </c>
      <c r="P116" s="43">
        <v>0</v>
      </c>
      <c r="Q116" s="43">
        <v>0</v>
      </c>
      <c r="R116" s="43">
        <v>0</v>
      </c>
      <c r="S116" s="44" t="str">
        <f t="shared" si="30"/>
        <v>-</v>
      </c>
      <c r="T116" s="43"/>
      <c r="U116" s="121" t="str">
        <f t="shared" si="26"/>
        <v>ok</v>
      </c>
      <c r="V116" s="45">
        <f t="shared" si="27"/>
        <v>4.6624331550802138E-2</v>
      </c>
      <c r="W116" s="45">
        <f t="shared" si="28"/>
        <v>-4.8006812496673587E-2</v>
      </c>
      <c r="X116" s="45">
        <f t="shared" si="29"/>
        <v>3.4267428858947888E-2</v>
      </c>
      <c r="Y116" s="45">
        <f t="shared" si="31"/>
        <v>1.0961649304358813E-2</v>
      </c>
      <c r="Z116" s="45">
        <f t="shared" si="32"/>
        <v>1.8900123725414907E-2</v>
      </c>
      <c r="AA116" s="45">
        <f t="shared" si="33"/>
        <v>1.2645507076459258E-2</v>
      </c>
      <c r="AB116" s="45">
        <f t="shared" si="34"/>
        <v>9.4359907376778043E-3</v>
      </c>
      <c r="AC116" s="45">
        <f t="shared" si="35"/>
        <v>1.3660540513183989E-2</v>
      </c>
      <c r="AD116" s="45" t="s">
        <v>22</v>
      </c>
      <c r="AE116" s="45" t="s">
        <v>22</v>
      </c>
      <c r="AF116" s="45" t="s">
        <v>22</v>
      </c>
      <c r="AG116" s="45" t="s">
        <v>22</v>
      </c>
      <c r="AH116" s="58"/>
    </row>
    <row r="117" spans="1:34" x14ac:dyDescent="0.2">
      <c r="A117" s="41">
        <v>110</v>
      </c>
      <c r="B117" s="42" t="s">
        <v>48</v>
      </c>
      <c r="C117" s="43">
        <v>1106550</v>
      </c>
      <c r="D117" s="43">
        <v>1014960</v>
      </c>
      <c r="E117" s="43">
        <v>1038069.9999999999</v>
      </c>
      <c r="F117" s="43">
        <v>1008452</v>
      </c>
      <c r="G117" s="43">
        <v>664780</v>
      </c>
      <c r="H117" s="43">
        <v>731920</v>
      </c>
      <c r="I117" s="43">
        <v>744190</v>
      </c>
      <c r="J117" s="43">
        <v>771865</v>
      </c>
      <c r="K117" s="43">
        <v>0</v>
      </c>
      <c r="L117" s="43">
        <v>0</v>
      </c>
      <c r="M117" s="43">
        <v>0</v>
      </c>
      <c r="N117" s="43">
        <v>0</v>
      </c>
      <c r="O117" s="43">
        <v>0</v>
      </c>
      <c r="P117" s="43">
        <v>0</v>
      </c>
      <c r="Q117" s="43">
        <v>0</v>
      </c>
      <c r="R117" s="43">
        <v>0</v>
      </c>
      <c r="S117" s="44" t="str">
        <f t="shared" si="30"/>
        <v>-</v>
      </c>
      <c r="T117" s="43"/>
      <c r="U117" s="121" t="str">
        <f t="shared" si="26"/>
        <v>ok</v>
      </c>
      <c r="V117" s="45">
        <f t="shared" si="27"/>
        <v>-8.2770774027382407E-2</v>
      </c>
      <c r="W117" s="45">
        <f t="shared" si="28"/>
        <v>2.2769370221486448E-2</v>
      </c>
      <c r="X117" s="45">
        <f t="shared" si="29"/>
        <v>-2.8531794580326845E-2</v>
      </c>
      <c r="Y117" s="45">
        <f t="shared" si="31"/>
        <v>-2.9511066128740934E-2</v>
      </c>
      <c r="Z117" s="45">
        <f t="shared" si="32"/>
        <v>0.1009958181654081</v>
      </c>
      <c r="AA117" s="45">
        <f t="shared" si="33"/>
        <v>1.6764127227019348E-2</v>
      </c>
      <c r="AB117" s="45">
        <f t="shared" si="34"/>
        <v>3.7188083688305403E-2</v>
      </c>
      <c r="AC117" s="45">
        <f t="shared" si="35"/>
        <v>5.1649343026910953E-2</v>
      </c>
      <c r="AD117" s="45" t="s">
        <v>22</v>
      </c>
      <c r="AE117" s="45" t="s">
        <v>22</v>
      </c>
      <c r="AF117" s="45" t="s">
        <v>22</v>
      </c>
      <c r="AG117" s="45" t="s">
        <v>22</v>
      </c>
      <c r="AH117" s="58"/>
    </row>
    <row r="118" spans="1:34" x14ac:dyDescent="0.2">
      <c r="A118" s="41">
        <v>111</v>
      </c>
      <c r="B118" s="42" t="s">
        <v>157</v>
      </c>
      <c r="C118" s="43">
        <v>423080</v>
      </c>
      <c r="D118" s="43">
        <v>407050</v>
      </c>
      <c r="E118" s="43">
        <v>431170</v>
      </c>
      <c r="F118" s="43">
        <v>475072</v>
      </c>
      <c r="G118" s="43">
        <v>302580</v>
      </c>
      <c r="H118" s="43">
        <v>291650</v>
      </c>
      <c r="I118" s="43">
        <v>297050</v>
      </c>
      <c r="J118" s="43">
        <v>306885</v>
      </c>
      <c r="K118" s="43">
        <v>0</v>
      </c>
      <c r="L118" s="43">
        <v>0</v>
      </c>
      <c r="M118" s="43">
        <v>0</v>
      </c>
      <c r="N118" s="43">
        <v>9</v>
      </c>
      <c r="O118" s="43">
        <v>0</v>
      </c>
      <c r="P118" s="43">
        <v>0</v>
      </c>
      <c r="Q118" s="43">
        <v>0</v>
      </c>
      <c r="R118" s="43">
        <v>0</v>
      </c>
      <c r="S118" s="44" t="str">
        <f t="shared" si="30"/>
        <v>-</v>
      </c>
      <c r="T118" s="43"/>
      <c r="U118" s="121" t="str">
        <f t="shared" si="26"/>
        <v>ok</v>
      </c>
      <c r="V118" s="45">
        <f t="shared" si="27"/>
        <v>-3.7888815354070154E-2</v>
      </c>
      <c r="W118" s="45">
        <f t="shared" si="28"/>
        <v>5.9255619702739223E-2</v>
      </c>
      <c r="X118" s="45">
        <f t="shared" si="29"/>
        <v>0.10182062759468423</v>
      </c>
      <c r="Y118" s="45">
        <f t="shared" si="31"/>
        <v>4.1062477314451097E-2</v>
      </c>
      <c r="Z118" s="45">
        <f t="shared" si="32"/>
        <v>-3.6122678299953734E-2</v>
      </c>
      <c r="AA118" s="45">
        <f t="shared" si="33"/>
        <v>1.8515343733927651E-2</v>
      </c>
      <c r="AB118" s="45">
        <f t="shared" si="34"/>
        <v>3.3108904224877965E-2</v>
      </c>
      <c r="AC118" s="45">
        <f t="shared" si="35"/>
        <v>5.1671898862839611E-3</v>
      </c>
      <c r="AD118" s="45" t="s">
        <v>22</v>
      </c>
      <c r="AE118" s="45" t="s">
        <v>22</v>
      </c>
      <c r="AF118" s="45" t="s">
        <v>22</v>
      </c>
      <c r="AG118" s="45" t="s">
        <v>22</v>
      </c>
      <c r="AH118" s="58"/>
    </row>
    <row r="119" spans="1:34" x14ac:dyDescent="0.2">
      <c r="A119" s="41">
        <v>112</v>
      </c>
      <c r="B119" s="42" t="s">
        <v>49</v>
      </c>
      <c r="C119" s="43">
        <v>1461570</v>
      </c>
      <c r="D119" s="43">
        <v>1222790</v>
      </c>
      <c r="E119" s="43">
        <v>1266770</v>
      </c>
      <c r="F119" s="43">
        <v>1286994.01</v>
      </c>
      <c r="G119" s="43">
        <v>918390</v>
      </c>
      <c r="H119" s="43">
        <v>911780</v>
      </c>
      <c r="I119" s="43">
        <v>952150</v>
      </c>
      <c r="J119" s="43">
        <v>959282</v>
      </c>
      <c r="K119" s="43">
        <v>844530</v>
      </c>
      <c r="L119" s="43">
        <v>838660</v>
      </c>
      <c r="M119" s="43">
        <v>870880</v>
      </c>
      <c r="N119" s="43">
        <v>879120</v>
      </c>
      <c r="O119" s="43">
        <v>844530</v>
      </c>
      <c r="P119" s="43">
        <v>838660</v>
      </c>
      <c r="Q119" s="43">
        <v>870880</v>
      </c>
      <c r="R119" s="43">
        <v>879120</v>
      </c>
      <c r="S119" s="44">
        <f t="shared" si="30"/>
        <v>1</v>
      </c>
      <c r="T119" s="43"/>
      <c r="U119" s="121" t="str">
        <f t="shared" si="26"/>
        <v>ok</v>
      </c>
      <c r="V119" s="45">
        <f t="shared" si="27"/>
        <v>-0.16337226407219635</v>
      </c>
      <c r="W119" s="45">
        <f t="shared" si="28"/>
        <v>3.5966928090677877E-2</v>
      </c>
      <c r="X119" s="45">
        <f t="shared" si="29"/>
        <v>1.596502127458024E-2</v>
      </c>
      <c r="Y119" s="45">
        <f t="shared" si="31"/>
        <v>-3.7146771568979414E-2</v>
      </c>
      <c r="Z119" s="45">
        <f t="shared" si="32"/>
        <v>-7.1973780202310563E-3</v>
      </c>
      <c r="AA119" s="45">
        <f t="shared" si="33"/>
        <v>4.4276031498826474E-2</v>
      </c>
      <c r="AB119" s="45">
        <f t="shared" si="34"/>
        <v>7.4904164259833013E-3</v>
      </c>
      <c r="AC119" s="45">
        <f t="shared" si="35"/>
        <v>1.4856356634859574E-2</v>
      </c>
      <c r="AD119" s="45">
        <f t="shared" si="36"/>
        <v>-6.9506115827738506E-3</v>
      </c>
      <c r="AE119" s="45">
        <f>(M119-L119)/L119</f>
        <v>3.8418429399279801E-2</v>
      </c>
      <c r="AF119" s="45">
        <f>(N119-M119)/M119</f>
        <v>9.4616939187947818E-3</v>
      </c>
      <c r="AG119" s="45">
        <f t="shared" ref="AG119" si="45">AVERAGE(AD119:AF119)</f>
        <v>1.3643170578433577E-2</v>
      </c>
      <c r="AH119" s="58"/>
    </row>
    <row r="120" spans="1:34" x14ac:dyDescent="0.2">
      <c r="A120" s="41">
        <v>113</v>
      </c>
      <c r="B120" s="42" t="s">
        <v>158</v>
      </c>
      <c r="C120" s="43">
        <v>338080</v>
      </c>
      <c r="D120" s="43">
        <v>281650</v>
      </c>
      <c r="E120" s="43">
        <v>287440</v>
      </c>
      <c r="F120" s="43">
        <v>363678</v>
      </c>
      <c r="G120" s="43">
        <v>223620</v>
      </c>
      <c r="H120" s="43">
        <v>227220</v>
      </c>
      <c r="I120" s="43">
        <v>222080</v>
      </c>
      <c r="J120" s="43">
        <v>231238</v>
      </c>
      <c r="K120" s="43">
        <v>0</v>
      </c>
      <c r="L120" s="43">
        <v>0</v>
      </c>
      <c r="M120" s="43">
        <v>0</v>
      </c>
      <c r="N120" s="43">
        <v>0</v>
      </c>
      <c r="O120" s="43">
        <v>0</v>
      </c>
      <c r="P120" s="43">
        <v>0</v>
      </c>
      <c r="Q120" s="43">
        <v>0</v>
      </c>
      <c r="R120" s="43">
        <v>0</v>
      </c>
      <c r="S120" s="44" t="str">
        <f t="shared" si="30"/>
        <v>-</v>
      </c>
      <c r="T120" s="43"/>
      <c r="U120" s="121" t="str">
        <f t="shared" si="26"/>
        <v>ok</v>
      </c>
      <c r="V120" s="45">
        <f t="shared" si="27"/>
        <v>-0.16691315664931378</v>
      </c>
      <c r="W120" s="45">
        <f t="shared" si="28"/>
        <v>2.0557429433694301E-2</v>
      </c>
      <c r="X120" s="45">
        <f t="shared" si="29"/>
        <v>0.26523100473142219</v>
      </c>
      <c r="Y120" s="45">
        <f t="shared" si="31"/>
        <v>3.9625092505267571E-2</v>
      </c>
      <c r="Z120" s="45">
        <f t="shared" si="32"/>
        <v>1.6098738932116986E-2</v>
      </c>
      <c r="AA120" s="45">
        <f t="shared" si="33"/>
        <v>-2.2621248129566059E-2</v>
      </c>
      <c r="AB120" s="45">
        <f t="shared" si="34"/>
        <v>4.1237391930835733E-2</v>
      </c>
      <c r="AC120" s="45">
        <f t="shared" si="35"/>
        <v>1.1571627577795554E-2</v>
      </c>
      <c r="AD120" s="45" t="s">
        <v>22</v>
      </c>
      <c r="AE120" s="45" t="s">
        <v>22</v>
      </c>
      <c r="AF120" s="45" t="s">
        <v>22</v>
      </c>
      <c r="AG120" s="45" t="s">
        <v>22</v>
      </c>
      <c r="AH120" s="58"/>
    </row>
    <row r="121" spans="1:34" x14ac:dyDescent="0.2">
      <c r="A121" s="41">
        <v>114</v>
      </c>
      <c r="B121" s="42" t="s">
        <v>159</v>
      </c>
      <c r="C121" s="43">
        <v>458750</v>
      </c>
      <c r="D121" s="43">
        <v>432270</v>
      </c>
      <c r="E121" s="43">
        <v>432110</v>
      </c>
      <c r="F121" s="43">
        <v>483059</v>
      </c>
      <c r="G121" s="43">
        <v>337140</v>
      </c>
      <c r="H121" s="43">
        <v>341070</v>
      </c>
      <c r="I121" s="43">
        <v>361310</v>
      </c>
      <c r="J121" s="43">
        <v>371639</v>
      </c>
      <c r="K121" s="43">
        <v>289640</v>
      </c>
      <c r="L121" s="43">
        <v>293370</v>
      </c>
      <c r="M121" s="43">
        <v>309960</v>
      </c>
      <c r="N121" s="43">
        <v>318701</v>
      </c>
      <c r="O121" s="43">
        <v>289640</v>
      </c>
      <c r="P121" s="43">
        <v>293370</v>
      </c>
      <c r="Q121" s="43">
        <v>309960</v>
      </c>
      <c r="R121" s="43">
        <v>318701</v>
      </c>
      <c r="S121" s="44">
        <f t="shared" si="30"/>
        <v>1</v>
      </c>
      <c r="T121" s="43"/>
      <c r="U121" s="121" t="str">
        <f t="shared" si="26"/>
        <v>ok</v>
      </c>
      <c r="V121" s="45">
        <f t="shared" si="27"/>
        <v>-5.7722070844686647E-2</v>
      </c>
      <c r="W121" s="45">
        <f t="shared" si="28"/>
        <v>-3.7013903347444881E-4</v>
      </c>
      <c r="X121" s="45">
        <f t="shared" si="29"/>
        <v>0.11790747726273403</v>
      </c>
      <c r="Y121" s="45">
        <f t="shared" si="31"/>
        <v>1.9938422461524309E-2</v>
      </c>
      <c r="Z121" s="45">
        <f t="shared" si="32"/>
        <v>1.1656878448122441E-2</v>
      </c>
      <c r="AA121" s="45">
        <f t="shared" si="33"/>
        <v>5.9342656932594481E-2</v>
      </c>
      <c r="AB121" s="45">
        <f t="shared" si="34"/>
        <v>2.8587639423209986E-2</v>
      </c>
      <c r="AC121" s="45">
        <f t="shared" si="35"/>
        <v>3.3195724934642297E-2</v>
      </c>
      <c r="AD121" s="45">
        <f t="shared" si="36"/>
        <v>1.2878055517193758E-2</v>
      </c>
      <c r="AE121" s="45">
        <f>(M121-L121)/L121</f>
        <v>5.654974946313529E-2</v>
      </c>
      <c r="AF121" s="45">
        <f>(N121-M121)/M121</f>
        <v>2.8200412956510518E-2</v>
      </c>
      <c r="AG121" s="45">
        <f t="shared" ref="AG121:AG122" si="46">AVERAGE(AD121:AF121)</f>
        <v>3.2542739312279856E-2</v>
      </c>
      <c r="AH121" s="58"/>
    </row>
    <row r="122" spans="1:34" x14ac:dyDescent="0.2">
      <c r="A122" s="41">
        <v>115</v>
      </c>
      <c r="B122" s="42" t="s">
        <v>160</v>
      </c>
      <c r="C122" s="43">
        <v>10006470</v>
      </c>
      <c r="D122" s="43">
        <v>10157270</v>
      </c>
      <c r="E122" s="43">
        <v>10027770</v>
      </c>
      <c r="F122" s="43">
        <v>9696872.8000000007</v>
      </c>
      <c r="G122" s="43">
        <v>5434310</v>
      </c>
      <c r="H122" s="43">
        <v>5498430</v>
      </c>
      <c r="I122" s="43">
        <v>5676000</v>
      </c>
      <c r="J122" s="43">
        <v>5870304</v>
      </c>
      <c r="K122" s="43">
        <v>5876740</v>
      </c>
      <c r="L122" s="43">
        <v>5927330</v>
      </c>
      <c r="M122" s="43">
        <v>6146740</v>
      </c>
      <c r="N122" s="43">
        <v>6331704</v>
      </c>
      <c r="O122" s="43">
        <v>5611550</v>
      </c>
      <c r="P122" s="43">
        <v>5530200</v>
      </c>
      <c r="Q122" s="43">
        <v>5690460</v>
      </c>
      <c r="R122" s="43">
        <v>5787345</v>
      </c>
      <c r="S122" s="44">
        <f t="shared" si="30"/>
        <v>0.91402646112326158</v>
      </c>
      <c r="T122" s="43"/>
      <c r="U122" s="121" t="str">
        <f t="shared" si="26"/>
        <v>esgoto maior</v>
      </c>
      <c r="V122" s="45">
        <f t="shared" si="27"/>
        <v>1.5070249548542093E-2</v>
      </c>
      <c r="W122" s="45">
        <f t="shared" si="28"/>
        <v>-1.2749488789802772E-2</v>
      </c>
      <c r="X122" s="45">
        <f t="shared" si="29"/>
        <v>-3.2998084319843718E-2</v>
      </c>
      <c r="Y122" s="45">
        <f t="shared" si="31"/>
        <v>-1.0225774520368132E-2</v>
      </c>
      <c r="Z122" s="45">
        <f t="shared" si="32"/>
        <v>1.1799106050262131E-2</v>
      </c>
      <c r="AA122" s="45">
        <f t="shared" si="33"/>
        <v>3.229467320671537E-2</v>
      </c>
      <c r="AB122" s="45">
        <f t="shared" si="34"/>
        <v>3.4232558139534887E-2</v>
      </c>
      <c r="AC122" s="45">
        <f t="shared" si="35"/>
        <v>2.6108779132170797E-2</v>
      </c>
      <c r="AD122" s="45">
        <f t="shared" si="36"/>
        <v>8.6085142442919038E-3</v>
      </c>
      <c r="AE122" s="45">
        <f>(M122-L122)/L122</f>
        <v>3.7016666863495029E-2</v>
      </c>
      <c r="AF122" s="45">
        <f>(N122-M122)/M122</f>
        <v>3.0091398041888873E-2</v>
      </c>
      <c r="AG122" s="45">
        <f t="shared" si="46"/>
        <v>2.5238859716558603E-2</v>
      </c>
      <c r="AH122" s="58"/>
    </row>
    <row r="123" spans="1:34" x14ac:dyDescent="0.2">
      <c r="A123" s="41">
        <v>116</v>
      </c>
      <c r="B123" s="42" t="s">
        <v>161</v>
      </c>
      <c r="C123" s="43">
        <v>104140</v>
      </c>
      <c r="D123" s="43">
        <v>95160</v>
      </c>
      <c r="E123" s="43">
        <v>93200</v>
      </c>
      <c r="F123" s="43">
        <v>97061.5</v>
      </c>
      <c r="G123" s="43">
        <v>78580</v>
      </c>
      <c r="H123" s="43">
        <v>74830</v>
      </c>
      <c r="I123" s="43">
        <v>78850</v>
      </c>
      <c r="J123" s="43">
        <v>84056</v>
      </c>
      <c r="K123" s="43">
        <v>0</v>
      </c>
      <c r="L123" s="43">
        <v>0</v>
      </c>
      <c r="M123" s="43">
        <v>0</v>
      </c>
      <c r="N123" s="43">
        <v>0</v>
      </c>
      <c r="O123" s="43">
        <v>0</v>
      </c>
      <c r="P123" s="43">
        <v>0</v>
      </c>
      <c r="Q123" s="43">
        <v>0</v>
      </c>
      <c r="R123" s="43">
        <v>0</v>
      </c>
      <c r="S123" s="44" t="str">
        <f t="shared" si="30"/>
        <v>-</v>
      </c>
      <c r="T123" s="43"/>
      <c r="U123" s="121" t="str">
        <f t="shared" si="26"/>
        <v>ok</v>
      </c>
      <c r="V123" s="45">
        <f t="shared" si="27"/>
        <v>-8.6230074899174183E-2</v>
      </c>
      <c r="W123" s="45">
        <f t="shared" si="28"/>
        <v>-2.0596889449348465E-2</v>
      </c>
      <c r="X123" s="45">
        <f t="shared" si="29"/>
        <v>4.1432403433476393E-2</v>
      </c>
      <c r="Y123" s="45">
        <f t="shared" si="31"/>
        <v>-2.1798186971682083E-2</v>
      </c>
      <c r="Z123" s="45">
        <f t="shared" si="32"/>
        <v>-4.7722066683634511E-2</v>
      </c>
      <c r="AA123" s="45">
        <f t="shared" si="33"/>
        <v>5.3721769343846051E-2</v>
      </c>
      <c r="AB123" s="45">
        <f t="shared" si="34"/>
        <v>6.6024096385542172E-2</v>
      </c>
      <c r="AC123" s="45">
        <f t="shared" si="35"/>
        <v>2.4007933015251236E-2</v>
      </c>
      <c r="AD123" s="45" t="s">
        <v>22</v>
      </c>
      <c r="AE123" s="45" t="s">
        <v>22</v>
      </c>
      <c r="AF123" s="45" t="s">
        <v>22</v>
      </c>
      <c r="AG123" s="45" t="s">
        <v>22</v>
      </c>
      <c r="AH123" s="58"/>
    </row>
    <row r="124" spans="1:34" x14ac:dyDescent="0.2">
      <c r="A124" s="41">
        <v>117</v>
      </c>
      <c r="B124" s="42" t="s">
        <v>162</v>
      </c>
      <c r="C124" s="43">
        <v>339560</v>
      </c>
      <c r="D124" s="43">
        <v>313990</v>
      </c>
      <c r="E124" s="43">
        <v>349330</v>
      </c>
      <c r="F124" s="43">
        <v>343646.10000000003</v>
      </c>
      <c r="G124" s="43">
        <v>242510</v>
      </c>
      <c r="H124" s="43">
        <v>237650</v>
      </c>
      <c r="I124" s="43">
        <v>245770</v>
      </c>
      <c r="J124" s="43">
        <v>256386</v>
      </c>
      <c r="K124" s="43">
        <v>0</v>
      </c>
      <c r="L124" s="43">
        <v>0</v>
      </c>
      <c r="M124" s="43">
        <v>0</v>
      </c>
      <c r="N124" s="43">
        <v>0</v>
      </c>
      <c r="O124" s="43">
        <v>0</v>
      </c>
      <c r="P124" s="43">
        <v>0</v>
      </c>
      <c r="Q124" s="43">
        <v>0</v>
      </c>
      <c r="R124" s="43">
        <v>0</v>
      </c>
      <c r="S124" s="44" t="str">
        <f t="shared" si="30"/>
        <v>-</v>
      </c>
      <c r="T124" s="43"/>
      <c r="U124" s="121" t="str">
        <f t="shared" si="26"/>
        <v>ok</v>
      </c>
      <c r="V124" s="45">
        <f t="shared" si="27"/>
        <v>-7.5303333725998345E-2</v>
      </c>
      <c r="W124" s="45">
        <f t="shared" si="28"/>
        <v>0.11255135513869868</v>
      </c>
      <c r="X124" s="45">
        <f t="shared" si="29"/>
        <v>-1.6270861363180848E-2</v>
      </c>
      <c r="Y124" s="45">
        <f t="shared" si="31"/>
        <v>6.9923866831731636E-3</v>
      </c>
      <c r="Z124" s="45">
        <f t="shared" si="32"/>
        <v>-2.0040410704713206E-2</v>
      </c>
      <c r="AA124" s="45">
        <f t="shared" si="33"/>
        <v>3.4167893961708391E-2</v>
      </c>
      <c r="AB124" s="45">
        <f t="shared" si="34"/>
        <v>4.3194856980103349E-2</v>
      </c>
      <c r="AC124" s="45">
        <f t="shared" si="35"/>
        <v>1.9107446745699513E-2</v>
      </c>
      <c r="AD124" s="45" t="s">
        <v>22</v>
      </c>
      <c r="AE124" s="45" t="s">
        <v>22</v>
      </c>
      <c r="AF124" s="45" t="s">
        <v>22</v>
      </c>
      <c r="AG124" s="45" t="s">
        <v>22</v>
      </c>
      <c r="AH124" s="58"/>
    </row>
    <row r="125" spans="1:34" x14ac:dyDescent="0.2">
      <c r="A125" s="41">
        <v>118</v>
      </c>
      <c r="B125" s="42" t="s">
        <v>163</v>
      </c>
      <c r="C125" s="43">
        <v>2854550</v>
      </c>
      <c r="D125" s="43">
        <v>2629710</v>
      </c>
      <c r="E125" s="43">
        <v>2613220</v>
      </c>
      <c r="F125" s="43">
        <v>2679315.6</v>
      </c>
      <c r="G125" s="43">
        <v>1900640</v>
      </c>
      <c r="H125" s="43">
        <v>1861790</v>
      </c>
      <c r="I125" s="43">
        <v>1889260</v>
      </c>
      <c r="J125" s="43">
        <v>1933847</v>
      </c>
      <c r="K125" s="43">
        <v>490320</v>
      </c>
      <c r="L125" s="43">
        <v>497520</v>
      </c>
      <c r="M125" s="43">
        <v>505730</v>
      </c>
      <c r="N125" s="43">
        <v>508721</v>
      </c>
      <c r="O125" s="43">
        <v>490200</v>
      </c>
      <c r="P125" s="43">
        <v>497370</v>
      </c>
      <c r="Q125" s="43">
        <v>505660</v>
      </c>
      <c r="R125" s="43">
        <v>508721</v>
      </c>
      <c r="S125" s="44">
        <f t="shared" si="30"/>
        <v>1</v>
      </c>
      <c r="T125" s="43"/>
      <c r="U125" s="121" t="str">
        <f t="shared" si="26"/>
        <v>ok</v>
      </c>
      <c r="V125" s="45">
        <f t="shared" si="27"/>
        <v>-7.8765479672803063E-2</v>
      </c>
      <c r="W125" s="45">
        <f t="shared" si="28"/>
        <v>-6.2706534180575046E-3</v>
      </c>
      <c r="X125" s="45">
        <f t="shared" si="29"/>
        <v>2.5292780554258765E-2</v>
      </c>
      <c r="Y125" s="45">
        <f t="shared" si="31"/>
        <v>-1.9914450845533935E-2</v>
      </c>
      <c r="Z125" s="45">
        <f t="shared" si="32"/>
        <v>-2.0440483205657042E-2</v>
      </c>
      <c r="AA125" s="45">
        <f t="shared" si="33"/>
        <v>1.4754617867750928E-2</v>
      </c>
      <c r="AB125" s="45">
        <f t="shared" si="34"/>
        <v>2.3600245598805882E-2</v>
      </c>
      <c r="AC125" s="45">
        <f t="shared" si="35"/>
        <v>5.9714600869665889E-3</v>
      </c>
      <c r="AD125" s="45">
        <f t="shared" si="36"/>
        <v>1.4684287812041116E-2</v>
      </c>
      <c r="AE125" s="45">
        <f>(M125-L125)/L125</f>
        <v>1.6501849171892586E-2</v>
      </c>
      <c r="AF125" s="45">
        <f>(N125-M125)/M125</f>
        <v>5.9142230043699208E-3</v>
      </c>
      <c r="AG125" s="45">
        <f t="shared" ref="AG125:AG126" si="47">AVERAGE(AD125:AF125)</f>
        <v>1.2366786662767873E-2</v>
      </c>
      <c r="AH125" s="58"/>
    </row>
    <row r="126" spans="1:34" x14ac:dyDescent="0.2">
      <c r="A126" s="41">
        <v>119</v>
      </c>
      <c r="B126" s="42" t="s">
        <v>50</v>
      </c>
      <c r="C126" s="43">
        <v>8105680</v>
      </c>
      <c r="D126" s="43">
        <v>7843860</v>
      </c>
      <c r="E126" s="43">
        <v>8177450</v>
      </c>
      <c r="F126" s="43">
        <v>8681194.7400000002</v>
      </c>
      <c r="G126" s="43">
        <v>5010640</v>
      </c>
      <c r="H126" s="43">
        <v>5028280</v>
      </c>
      <c r="I126" s="43">
        <v>5320650</v>
      </c>
      <c r="J126" s="43">
        <v>5745536</v>
      </c>
      <c r="K126" s="43">
        <v>3882500</v>
      </c>
      <c r="L126" s="43">
        <v>4018000</v>
      </c>
      <c r="M126" s="43">
        <v>4295270</v>
      </c>
      <c r="N126" s="43">
        <v>5010745</v>
      </c>
      <c r="O126" s="43">
        <v>3882500</v>
      </c>
      <c r="P126" s="43">
        <v>4018000</v>
      </c>
      <c r="Q126" s="43">
        <v>4295270</v>
      </c>
      <c r="R126" s="43">
        <v>5010745</v>
      </c>
      <c r="S126" s="44">
        <f t="shared" si="30"/>
        <v>1</v>
      </c>
      <c r="T126" s="43"/>
      <c r="U126" s="121" t="str">
        <f t="shared" si="26"/>
        <v>ok</v>
      </c>
      <c r="V126" s="45">
        <f t="shared" si="27"/>
        <v>-3.2300806348141059E-2</v>
      </c>
      <c r="W126" s="45">
        <f t="shared" si="28"/>
        <v>4.2528805970529819E-2</v>
      </c>
      <c r="X126" s="45">
        <f t="shared" si="29"/>
        <v>6.1601690013390512E-2</v>
      </c>
      <c r="Y126" s="45">
        <f t="shared" si="31"/>
        <v>2.3943229878593087E-2</v>
      </c>
      <c r="Z126" s="45">
        <f t="shared" si="32"/>
        <v>3.5205083582137212E-3</v>
      </c>
      <c r="AA126" s="45">
        <f t="shared" si="33"/>
        <v>5.8145131138281875E-2</v>
      </c>
      <c r="AB126" s="45">
        <f t="shared" si="34"/>
        <v>7.9856032627592499E-2</v>
      </c>
      <c r="AC126" s="45">
        <f t="shared" si="35"/>
        <v>4.717389070802936E-2</v>
      </c>
      <c r="AD126" s="45">
        <f t="shared" si="36"/>
        <v>3.4900193174500965E-2</v>
      </c>
      <c r="AE126" s="45">
        <f>(M126-L126)/L126</f>
        <v>6.9006968641114982E-2</v>
      </c>
      <c r="AF126" s="45">
        <f>(N126-M126)/M126</f>
        <v>0.16657276492513859</v>
      </c>
      <c r="AG126" s="45">
        <f t="shared" si="47"/>
        <v>9.0159975580251517E-2</v>
      </c>
      <c r="AH126" s="58"/>
    </row>
    <row r="127" spans="1:34" x14ac:dyDescent="0.2">
      <c r="A127" s="41">
        <v>120</v>
      </c>
      <c r="B127" s="42" t="s">
        <v>164</v>
      </c>
      <c r="C127" s="43">
        <v>150830</v>
      </c>
      <c r="D127" s="43">
        <v>155590</v>
      </c>
      <c r="E127" s="43">
        <v>146300</v>
      </c>
      <c r="F127" s="43">
        <v>157909.36000000002</v>
      </c>
      <c r="G127" s="43">
        <v>121620</v>
      </c>
      <c r="H127" s="43">
        <v>121010</v>
      </c>
      <c r="I127" s="43">
        <v>122390</v>
      </c>
      <c r="J127" s="43">
        <v>127141</v>
      </c>
      <c r="K127" s="43">
        <v>0</v>
      </c>
      <c r="L127" s="43">
        <v>0</v>
      </c>
      <c r="M127" s="43">
        <v>0</v>
      </c>
      <c r="N127" s="43">
        <v>0</v>
      </c>
      <c r="O127" s="43">
        <v>0</v>
      </c>
      <c r="P127" s="43">
        <v>0</v>
      </c>
      <c r="Q127" s="43">
        <v>0</v>
      </c>
      <c r="R127" s="43">
        <v>0</v>
      </c>
      <c r="S127" s="44" t="str">
        <f t="shared" si="30"/>
        <v>-</v>
      </c>
      <c r="T127" s="43"/>
      <c r="U127" s="121" t="str">
        <f t="shared" si="26"/>
        <v>ok</v>
      </c>
      <c r="V127" s="45">
        <f t="shared" si="27"/>
        <v>3.1558708479745408E-2</v>
      </c>
      <c r="W127" s="45">
        <f t="shared" si="28"/>
        <v>-5.9708207468346292E-2</v>
      </c>
      <c r="X127" s="45">
        <f t="shared" si="29"/>
        <v>7.9353110047846995E-2</v>
      </c>
      <c r="Y127" s="45">
        <f t="shared" si="31"/>
        <v>1.7067870353082038E-2</v>
      </c>
      <c r="Z127" s="45">
        <f t="shared" si="32"/>
        <v>-5.0156224305212957E-3</v>
      </c>
      <c r="AA127" s="45">
        <f t="shared" si="33"/>
        <v>1.1404016197008511E-2</v>
      </c>
      <c r="AB127" s="45">
        <f t="shared" si="34"/>
        <v>3.8818530925729226E-2</v>
      </c>
      <c r="AC127" s="45">
        <f t="shared" si="35"/>
        <v>1.506897489740548E-2</v>
      </c>
      <c r="AD127" s="45" t="s">
        <v>22</v>
      </c>
      <c r="AE127" s="45" t="s">
        <v>22</v>
      </c>
      <c r="AF127" s="45" t="s">
        <v>22</v>
      </c>
      <c r="AG127" s="45" t="s">
        <v>22</v>
      </c>
      <c r="AH127" s="58"/>
    </row>
    <row r="128" spans="1:34" x14ac:dyDescent="0.2">
      <c r="A128" s="41">
        <v>121</v>
      </c>
      <c r="B128" s="42" t="s">
        <v>165</v>
      </c>
      <c r="C128" s="43">
        <v>128610.00000000001</v>
      </c>
      <c r="D128" s="43">
        <v>129289.99999999999</v>
      </c>
      <c r="E128" s="43">
        <v>120840</v>
      </c>
      <c r="F128" s="43">
        <v>118990</v>
      </c>
      <c r="G128" s="43">
        <v>84820</v>
      </c>
      <c r="H128" s="43">
        <v>81460</v>
      </c>
      <c r="I128" s="43">
        <v>83850</v>
      </c>
      <c r="J128" s="43">
        <v>84491</v>
      </c>
      <c r="K128" s="43">
        <v>0</v>
      </c>
      <c r="L128" s="43">
        <v>0</v>
      </c>
      <c r="M128" s="43">
        <v>0</v>
      </c>
      <c r="N128" s="43">
        <v>0</v>
      </c>
      <c r="O128" s="43">
        <v>0</v>
      </c>
      <c r="P128" s="43">
        <v>0</v>
      </c>
      <c r="Q128" s="43">
        <v>0</v>
      </c>
      <c r="R128" s="43">
        <v>0</v>
      </c>
      <c r="S128" s="44" t="str">
        <f t="shared" si="30"/>
        <v>-</v>
      </c>
      <c r="T128" s="43"/>
      <c r="U128" s="121" t="str">
        <f t="shared" si="26"/>
        <v>ok</v>
      </c>
      <c r="V128" s="45">
        <f t="shared" si="27"/>
        <v>5.2873026980792383E-3</v>
      </c>
      <c r="W128" s="45">
        <f t="shared" si="28"/>
        <v>-6.5356949493386857E-2</v>
      </c>
      <c r="X128" s="45">
        <f t="shared" si="29"/>
        <v>-1.5309500165508109E-2</v>
      </c>
      <c r="Y128" s="45">
        <f t="shared" si="31"/>
        <v>-2.5126382320271909E-2</v>
      </c>
      <c r="Z128" s="45">
        <f t="shared" si="32"/>
        <v>-3.9613298750294741E-2</v>
      </c>
      <c r="AA128" s="45">
        <f t="shared" si="33"/>
        <v>2.9339553154922662E-2</v>
      </c>
      <c r="AB128" s="45">
        <f t="shared" si="34"/>
        <v>7.6446034585569466E-3</v>
      </c>
      <c r="AC128" s="45">
        <f t="shared" si="35"/>
        <v>-8.7638071227171075E-4</v>
      </c>
      <c r="AD128" s="45" t="s">
        <v>22</v>
      </c>
      <c r="AE128" s="45" t="s">
        <v>22</v>
      </c>
      <c r="AF128" s="45" t="s">
        <v>22</v>
      </c>
      <c r="AG128" s="45" t="s">
        <v>22</v>
      </c>
      <c r="AH128" s="58"/>
    </row>
    <row r="129" spans="1:34" x14ac:dyDescent="0.2">
      <c r="A129" s="41">
        <v>122</v>
      </c>
      <c r="B129" s="42" t="s">
        <v>166</v>
      </c>
      <c r="C129" s="43">
        <v>432890</v>
      </c>
      <c r="D129" s="43">
        <v>445410</v>
      </c>
      <c r="E129" s="43">
        <v>471560</v>
      </c>
      <c r="F129" s="43">
        <v>465556.3</v>
      </c>
      <c r="G129" s="43">
        <v>323240</v>
      </c>
      <c r="H129" s="43">
        <v>318380</v>
      </c>
      <c r="I129" s="43">
        <v>323970</v>
      </c>
      <c r="J129" s="43">
        <v>341419</v>
      </c>
      <c r="K129" s="43">
        <v>320990</v>
      </c>
      <c r="L129" s="43">
        <v>326390</v>
      </c>
      <c r="M129" s="43">
        <v>332800</v>
      </c>
      <c r="N129" s="43">
        <v>348894</v>
      </c>
      <c r="O129" s="43">
        <v>320990</v>
      </c>
      <c r="P129" s="43">
        <v>326390</v>
      </c>
      <c r="Q129" s="43">
        <v>332800</v>
      </c>
      <c r="R129" s="43">
        <v>348894</v>
      </c>
      <c r="S129" s="44">
        <f t="shared" si="30"/>
        <v>1</v>
      </c>
      <c r="T129" s="43"/>
      <c r="U129" s="121" t="str">
        <f t="shared" si="26"/>
        <v>ok</v>
      </c>
      <c r="V129" s="45">
        <f t="shared" si="27"/>
        <v>2.8921897017718128E-2</v>
      </c>
      <c r="W129" s="45">
        <f t="shared" si="28"/>
        <v>5.8709952627915854E-2</v>
      </c>
      <c r="X129" s="45">
        <f t="shared" si="29"/>
        <v>-1.2731571804224302E-2</v>
      </c>
      <c r="Y129" s="45">
        <f t="shared" si="31"/>
        <v>2.4966759280469892E-2</v>
      </c>
      <c r="Z129" s="45">
        <f t="shared" si="32"/>
        <v>-1.5035267912387081E-2</v>
      </c>
      <c r="AA129" s="45">
        <f t="shared" si="33"/>
        <v>1.7557635529869966E-2</v>
      </c>
      <c r="AB129" s="45">
        <f t="shared" si="34"/>
        <v>5.3859925301725467E-2</v>
      </c>
      <c r="AC129" s="45">
        <f t="shared" si="35"/>
        <v>1.8794097639736117E-2</v>
      </c>
      <c r="AD129" s="45">
        <f t="shared" si="36"/>
        <v>1.6822953986105487E-2</v>
      </c>
      <c r="AE129" s="45">
        <f t="shared" ref="AE129:AF131" si="48">(M129-L129)/L129</f>
        <v>1.963908207972058E-2</v>
      </c>
      <c r="AF129" s="45">
        <f t="shared" si="48"/>
        <v>4.8359375000000003E-2</v>
      </c>
      <c r="AG129" s="45">
        <f t="shared" ref="AG129:AG131" si="49">AVERAGE(AD129:AF129)</f>
        <v>2.8273803688608695E-2</v>
      </c>
      <c r="AH129" s="58"/>
    </row>
    <row r="130" spans="1:34" x14ac:dyDescent="0.2">
      <c r="A130" s="41">
        <v>123</v>
      </c>
      <c r="B130" s="42" t="s">
        <v>51</v>
      </c>
      <c r="C130" s="43">
        <v>1078550</v>
      </c>
      <c r="D130" s="43">
        <v>948640</v>
      </c>
      <c r="E130" s="43">
        <v>1001310</v>
      </c>
      <c r="F130" s="43">
        <v>998061</v>
      </c>
      <c r="G130" s="43">
        <v>721820</v>
      </c>
      <c r="H130" s="43">
        <v>718100</v>
      </c>
      <c r="I130" s="43">
        <v>740070</v>
      </c>
      <c r="J130" s="43">
        <v>744274</v>
      </c>
      <c r="K130" s="43">
        <v>617770</v>
      </c>
      <c r="L130" s="43">
        <v>616970</v>
      </c>
      <c r="M130" s="43">
        <v>628550</v>
      </c>
      <c r="N130" s="43">
        <v>627418</v>
      </c>
      <c r="O130" s="43">
        <v>617770</v>
      </c>
      <c r="P130" s="43">
        <v>616970</v>
      </c>
      <c r="Q130" s="43">
        <v>628550</v>
      </c>
      <c r="R130" s="43">
        <v>627418</v>
      </c>
      <c r="S130" s="44">
        <f t="shared" si="30"/>
        <v>1</v>
      </c>
      <c r="T130" s="43"/>
      <c r="U130" s="121" t="str">
        <f t="shared" si="26"/>
        <v>ok</v>
      </c>
      <c r="V130" s="45">
        <f t="shared" si="27"/>
        <v>-0.12044875063742988</v>
      </c>
      <c r="W130" s="45">
        <f t="shared" si="28"/>
        <v>5.5521588800809582E-2</v>
      </c>
      <c r="X130" s="45">
        <f t="shared" si="29"/>
        <v>-3.2447493783144079E-3</v>
      </c>
      <c r="Y130" s="45">
        <f t="shared" si="31"/>
        <v>-2.2723970404978238E-2</v>
      </c>
      <c r="Z130" s="45">
        <f t="shared" si="32"/>
        <v>-5.1536394114876285E-3</v>
      </c>
      <c r="AA130" s="45">
        <f t="shared" si="33"/>
        <v>3.0594624704080212E-2</v>
      </c>
      <c r="AB130" s="45">
        <f t="shared" si="34"/>
        <v>5.6805437323496424E-3</v>
      </c>
      <c r="AC130" s="45">
        <f t="shared" si="35"/>
        <v>1.0373843008314074E-2</v>
      </c>
      <c r="AD130" s="45">
        <f t="shared" si="36"/>
        <v>-1.2949803324862003E-3</v>
      </c>
      <c r="AE130" s="45">
        <f t="shared" si="48"/>
        <v>1.8769145987649317E-2</v>
      </c>
      <c r="AF130" s="45">
        <f t="shared" si="48"/>
        <v>-1.8009704876302602E-3</v>
      </c>
      <c r="AG130" s="45">
        <f t="shared" si="49"/>
        <v>5.2243983891776188E-3</v>
      </c>
      <c r="AH130" s="58"/>
    </row>
    <row r="131" spans="1:34" x14ac:dyDescent="0.2">
      <c r="A131" s="41">
        <v>124</v>
      </c>
      <c r="B131" s="42" t="s">
        <v>167</v>
      </c>
      <c r="C131" s="43">
        <v>84330</v>
      </c>
      <c r="D131" s="43">
        <v>81530</v>
      </c>
      <c r="E131" s="43">
        <v>80500</v>
      </c>
      <c r="F131" s="43">
        <v>79835.89</v>
      </c>
      <c r="G131" s="43">
        <v>72820</v>
      </c>
      <c r="H131" s="43">
        <v>71200</v>
      </c>
      <c r="I131" s="43">
        <v>74290</v>
      </c>
      <c r="J131" s="43">
        <v>76619</v>
      </c>
      <c r="K131" s="43">
        <v>75440</v>
      </c>
      <c r="L131" s="43">
        <v>74900</v>
      </c>
      <c r="M131" s="43">
        <v>80340</v>
      </c>
      <c r="N131" s="43">
        <v>78826</v>
      </c>
      <c r="O131" s="43">
        <v>75440</v>
      </c>
      <c r="P131" s="43">
        <v>74900</v>
      </c>
      <c r="Q131" s="43">
        <v>80340</v>
      </c>
      <c r="R131" s="43">
        <v>78826</v>
      </c>
      <c r="S131" s="44">
        <f t="shared" si="30"/>
        <v>1</v>
      </c>
      <c r="T131" s="43"/>
      <c r="U131" s="121" t="str">
        <f t="shared" si="26"/>
        <v>esgoto maior</v>
      </c>
      <c r="V131" s="45">
        <f t="shared" si="27"/>
        <v>-3.3202893394995853E-2</v>
      </c>
      <c r="W131" s="45">
        <f t="shared" si="28"/>
        <v>-1.2633386483503005E-2</v>
      </c>
      <c r="X131" s="45">
        <f t="shared" si="29"/>
        <v>-8.2498136645962807E-3</v>
      </c>
      <c r="Y131" s="45">
        <f t="shared" si="31"/>
        <v>-1.802869784769838E-2</v>
      </c>
      <c r="Z131" s="45">
        <f t="shared" si="32"/>
        <v>-2.22466355396869E-2</v>
      </c>
      <c r="AA131" s="45">
        <f t="shared" si="33"/>
        <v>4.3398876404494385E-2</v>
      </c>
      <c r="AB131" s="45">
        <f t="shared" si="34"/>
        <v>3.135011441647597E-2</v>
      </c>
      <c r="AC131" s="45">
        <f t="shared" si="35"/>
        <v>1.7500785093761153E-2</v>
      </c>
      <c r="AD131" s="45">
        <f t="shared" si="36"/>
        <v>-7.1580063626723225E-3</v>
      </c>
      <c r="AE131" s="45">
        <f t="shared" si="48"/>
        <v>7.2630173564753001E-2</v>
      </c>
      <c r="AF131" s="45">
        <f t="shared" si="48"/>
        <v>-1.8844909136171272E-2</v>
      </c>
      <c r="AG131" s="45">
        <f t="shared" si="49"/>
        <v>1.5542419355303136E-2</v>
      </c>
      <c r="AH131" s="58"/>
    </row>
    <row r="132" spans="1:34" x14ac:dyDescent="0.2">
      <c r="A132" s="41">
        <v>125</v>
      </c>
      <c r="B132" s="42" t="s">
        <v>168</v>
      </c>
      <c r="C132" s="43">
        <v>333740</v>
      </c>
      <c r="D132" s="43">
        <v>332900</v>
      </c>
      <c r="E132" s="43">
        <v>331590</v>
      </c>
      <c r="F132" s="43">
        <v>366884.65</v>
      </c>
      <c r="G132" s="43">
        <v>240340</v>
      </c>
      <c r="H132" s="43">
        <v>239290</v>
      </c>
      <c r="I132" s="43">
        <v>249120</v>
      </c>
      <c r="J132" s="43">
        <v>263677</v>
      </c>
      <c r="K132" s="43">
        <v>0</v>
      </c>
      <c r="L132" s="43">
        <v>0</v>
      </c>
      <c r="M132" s="43">
        <v>0</v>
      </c>
      <c r="N132" s="43">
        <v>0</v>
      </c>
      <c r="O132" s="43">
        <v>0</v>
      </c>
      <c r="P132" s="43">
        <v>0</v>
      </c>
      <c r="Q132" s="43">
        <v>0</v>
      </c>
      <c r="R132" s="43">
        <v>0</v>
      </c>
      <c r="S132" s="44" t="str">
        <f t="shared" si="30"/>
        <v>-</v>
      </c>
      <c r="T132" s="43"/>
      <c r="U132" s="121" t="str">
        <f t="shared" si="26"/>
        <v>ok</v>
      </c>
      <c r="V132" s="45">
        <f t="shared" si="27"/>
        <v>-2.5169293461976389E-3</v>
      </c>
      <c r="W132" s="45">
        <f t="shared" si="28"/>
        <v>-3.9351156503454488E-3</v>
      </c>
      <c r="X132" s="45">
        <f t="shared" si="29"/>
        <v>0.10644063451853199</v>
      </c>
      <c r="Y132" s="45">
        <f t="shared" si="31"/>
        <v>3.3329529840662966E-2</v>
      </c>
      <c r="Z132" s="45">
        <f t="shared" si="32"/>
        <v>-4.3688108512940005E-3</v>
      </c>
      <c r="AA132" s="45">
        <f t="shared" si="33"/>
        <v>4.1079861256216307E-2</v>
      </c>
      <c r="AB132" s="45">
        <f t="shared" si="34"/>
        <v>5.843368657675016E-2</v>
      </c>
      <c r="AC132" s="45">
        <f t="shared" si="35"/>
        <v>3.1714912327224155E-2</v>
      </c>
      <c r="AD132" s="45" t="s">
        <v>22</v>
      </c>
      <c r="AE132" s="45" t="s">
        <v>22</v>
      </c>
      <c r="AF132" s="45" t="s">
        <v>22</v>
      </c>
      <c r="AG132" s="45" t="s">
        <v>22</v>
      </c>
      <c r="AH132" s="58"/>
    </row>
    <row r="133" spans="1:34" x14ac:dyDescent="0.2">
      <c r="A133" s="41">
        <v>126</v>
      </c>
      <c r="B133" s="42" t="s">
        <v>52</v>
      </c>
      <c r="C133" s="43">
        <v>10212460</v>
      </c>
      <c r="D133" s="43">
        <v>10076960</v>
      </c>
      <c r="E133" s="43">
        <v>10728840</v>
      </c>
      <c r="F133" s="43">
        <v>10990214.77</v>
      </c>
      <c r="G133" s="43">
        <v>5789990</v>
      </c>
      <c r="H133" s="43">
        <v>5814130</v>
      </c>
      <c r="I133" s="43">
        <v>6165590</v>
      </c>
      <c r="J133" s="43">
        <v>6446895</v>
      </c>
      <c r="K133" s="43">
        <v>1490480</v>
      </c>
      <c r="L133" s="43">
        <v>1553750</v>
      </c>
      <c r="M133" s="43">
        <v>1633760</v>
      </c>
      <c r="N133" s="43">
        <v>1734359</v>
      </c>
      <c r="O133" s="43">
        <v>1490480</v>
      </c>
      <c r="P133" s="43">
        <v>1553750</v>
      </c>
      <c r="Q133" s="43">
        <v>1633760</v>
      </c>
      <c r="R133" s="43">
        <v>1734359</v>
      </c>
      <c r="S133" s="44">
        <f t="shared" si="30"/>
        <v>1</v>
      </c>
      <c r="T133" s="43"/>
      <c r="U133" s="121" t="str">
        <f t="shared" si="26"/>
        <v>ok</v>
      </c>
      <c r="V133" s="45">
        <f t="shared" si="27"/>
        <v>-1.3268105823670301E-2</v>
      </c>
      <c r="W133" s="45">
        <f t="shared" si="28"/>
        <v>6.4690144646798245E-2</v>
      </c>
      <c r="X133" s="45">
        <f t="shared" si="29"/>
        <v>2.4361885348276192E-2</v>
      </c>
      <c r="Y133" s="45">
        <f t="shared" si="31"/>
        <v>2.5261308057134713E-2</v>
      </c>
      <c r="Z133" s="45">
        <f t="shared" si="32"/>
        <v>4.1692645410441121E-3</v>
      </c>
      <c r="AA133" s="45">
        <f t="shared" si="33"/>
        <v>6.0449284759714693E-2</v>
      </c>
      <c r="AB133" s="45">
        <f t="shared" si="34"/>
        <v>4.5624992904166509E-2</v>
      </c>
      <c r="AC133" s="45">
        <f t="shared" si="35"/>
        <v>3.6747847401641769E-2</v>
      </c>
      <c r="AD133" s="45">
        <f t="shared" si="36"/>
        <v>4.244941226987279E-2</v>
      </c>
      <c r="AE133" s="45">
        <f>(M133-L133)/L133</f>
        <v>5.1494770716009657E-2</v>
      </c>
      <c r="AF133" s="45">
        <f>(N133-M133)/M133</f>
        <v>6.157513955538145E-2</v>
      </c>
      <c r="AG133" s="45">
        <f t="shared" ref="AG133" si="50">AVERAGE(AD133:AF133)</f>
        <v>5.1839774180421294E-2</v>
      </c>
      <c r="AH133" s="58"/>
    </row>
    <row r="134" spans="1:34" x14ac:dyDescent="0.2">
      <c r="A134" s="41">
        <v>127</v>
      </c>
      <c r="B134" s="42" t="s">
        <v>169</v>
      </c>
      <c r="C134" s="43">
        <v>102290</v>
      </c>
      <c r="D134" s="43">
        <v>100220</v>
      </c>
      <c r="E134" s="43">
        <v>108090</v>
      </c>
      <c r="F134" s="43">
        <v>117659</v>
      </c>
      <c r="G134" s="43">
        <v>89970</v>
      </c>
      <c r="H134" s="43">
        <v>89880</v>
      </c>
      <c r="I134" s="43">
        <v>92870</v>
      </c>
      <c r="J134" s="43">
        <v>94598</v>
      </c>
      <c r="K134" s="43">
        <v>0</v>
      </c>
      <c r="L134" s="43">
        <v>0</v>
      </c>
      <c r="M134" s="43">
        <v>0</v>
      </c>
      <c r="N134" s="43">
        <v>0</v>
      </c>
      <c r="O134" s="43">
        <v>0</v>
      </c>
      <c r="P134" s="43">
        <v>0</v>
      </c>
      <c r="Q134" s="43">
        <v>0</v>
      </c>
      <c r="R134" s="43">
        <v>0</v>
      </c>
      <c r="S134" s="44" t="str">
        <f t="shared" si="30"/>
        <v>-</v>
      </c>
      <c r="T134" s="43"/>
      <c r="U134" s="121" t="str">
        <f t="shared" si="26"/>
        <v>ok</v>
      </c>
      <c r="V134" s="45">
        <f t="shared" si="27"/>
        <v>-2.0236582266106168E-2</v>
      </c>
      <c r="W134" s="45">
        <f t="shared" si="28"/>
        <v>7.8527240071841947E-2</v>
      </c>
      <c r="X134" s="45">
        <f t="shared" si="29"/>
        <v>8.8528078453140896E-2</v>
      </c>
      <c r="Y134" s="45">
        <f t="shared" si="31"/>
        <v>4.8939578752958894E-2</v>
      </c>
      <c r="Z134" s="45">
        <f t="shared" si="32"/>
        <v>-1.0003334444814939E-3</v>
      </c>
      <c r="AA134" s="45">
        <f t="shared" si="33"/>
        <v>3.3266577659101022E-2</v>
      </c>
      <c r="AB134" s="45">
        <f t="shared" si="34"/>
        <v>1.8606654463228168E-2</v>
      </c>
      <c r="AC134" s="45">
        <f t="shared" si="35"/>
        <v>1.6957632892615898E-2</v>
      </c>
      <c r="AD134" s="45" t="s">
        <v>22</v>
      </c>
      <c r="AE134" s="45" t="s">
        <v>22</v>
      </c>
      <c r="AF134" s="45" t="s">
        <v>22</v>
      </c>
      <c r="AG134" s="45" t="s">
        <v>22</v>
      </c>
      <c r="AH134" s="58"/>
    </row>
    <row r="135" spans="1:34" x14ac:dyDescent="0.2">
      <c r="A135" s="41">
        <v>128</v>
      </c>
      <c r="B135" s="42" t="s">
        <v>170</v>
      </c>
      <c r="C135" s="43">
        <v>389110</v>
      </c>
      <c r="D135" s="43">
        <v>382350</v>
      </c>
      <c r="E135" s="43">
        <v>398730</v>
      </c>
      <c r="F135" s="43">
        <v>394819</v>
      </c>
      <c r="G135" s="43">
        <v>228640</v>
      </c>
      <c r="H135" s="43">
        <v>224370</v>
      </c>
      <c r="I135" s="43">
        <v>246330</v>
      </c>
      <c r="J135" s="43">
        <v>252140</v>
      </c>
      <c r="K135" s="43">
        <v>0</v>
      </c>
      <c r="L135" s="43">
        <v>0</v>
      </c>
      <c r="M135" s="43">
        <v>0</v>
      </c>
      <c r="N135" s="43">
        <v>0</v>
      </c>
      <c r="O135" s="43">
        <v>0</v>
      </c>
      <c r="P135" s="43">
        <v>0</v>
      </c>
      <c r="Q135" s="43">
        <v>0</v>
      </c>
      <c r="R135" s="43">
        <v>0</v>
      </c>
      <c r="S135" s="44" t="str">
        <f t="shared" si="30"/>
        <v>-</v>
      </c>
      <c r="T135" s="43"/>
      <c r="U135" s="121" t="str">
        <f t="shared" si="26"/>
        <v>ok</v>
      </c>
      <c r="V135" s="45">
        <f t="shared" si="27"/>
        <v>-1.7372979363162087E-2</v>
      </c>
      <c r="W135" s="45">
        <f t="shared" si="28"/>
        <v>4.2840329540996466E-2</v>
      </c>
      <c r="X135" s="45">
        <f t="shared" si="29"/>
        <v>-9.8086424397461937E-3</v>
      </c>
      <c r="Y135" s="45">
        <f t="shared" si="31"/>
        <v>5.2195692460293951E-3</v>
      </c>
      <c r="Z135" s="45">
        <f t="shared" si="32"/>
        <v>-1.8675647305808257E-2</v>
      </c>
      <c r="AA135" s="45">
        <f t="shared" si="33"/>
        <v>9.7874047332531092E-2</v>
      </c>
      <c r="AB135" s="45">
        <f t="shared" si="34"/>
        <v>2.3586246092639953E-2</v>
      </c>
      <c r="AC135" s="45">
        <f t="shared" si="35"/>
        <v>3.4261548706454266E-2</v>
      </c>
      <c r="AD135" s="45" t="s">
        <v>22</v>
      </c>
      <c r="AE135" s="45" t="s">
        <v>22</v>
      </c>
      <c r="AF135" s="45" t="s">
        <v>22</v>
      </c>
      <c r="AG135" s="45" t="s">
        <v>22</v>
      </c>
      <c r="AH135" s="58"/>
    </row>
    <row r="136" spans="1:34" x14ac:dyDescent="0.2">
      <c r="A136" s="41">
        <v>129</v>
      </c>
      <c r="B136" s="42" t="s">
        <v>171</v>
      </c>
      <c r="C136" s="43">
        <v>499070</v>
      </c>
      <c r="D136" s="43">
        <v>483540</v>
      </c>
      <c r="E136" s="43">
        <v>479280</v>
      </c>
      <c r="F136" s="43">
        <v>495591</v>
      </c>
      <c r="G136" s="43">
        <v>362890</v>
      </c>
      <c r="H136" s="43">
        <v>354190</v>
      </c>
      <c r="I136" s="43">
        <v>375140</v>
      </c>
      <c r="J136" s="43">
        <v>384037</v>
      </c>
      <c r="K136" s="43">
        <v>233890</v>
      </c>
      <c r="L136" s="43">
        <v>229550</v>
      </c>
      <c r="M136" s="117">
        <v>243320</v>
      </c>
      <c r="N136" s="43">
        <v>247964</v>
      </c>
      <c r="O136" s="43">
        <v>132290</v>
      </c>
      <c r="P136" s="115">
        <v>0</v>
      </c>
      <c r="Q136" s="117">
        <v>243320</v>
      </c>
      <c r="R136" s="115">
        <v>0</v>
      </c>
      <c r="S136" s="116">
        <f>Q136/M136</f>
        <v>1</v>
      </c>
      <c r="T136" s="43"/>
      <c r="U136" s="121" t="str">
        <f t="shared" ref="U136:U199" si="51">IF(K136="-","   ",IF((G136-K136)&gt;=0,"ok","esgoto maior"))</f>
        <v>ok</v>
      </c>
      <c r="V136" s="45">
        <f t="shared" ref="V136:V199" si="52">(D136-C136)/C136</f>
        <v>-3.1117879255415072E-2</v>
      </c>
      <c r="W136" s="45">
        <f t="shared" ref="W136:W199" si="53">(E136-D136)/D136</f>
        <v>-8.8100260578235518E-3</v>
      </c>
      <c r="X136" s="45">
        <f t="shared" ref="X136:X199" si="54">(F136-E136)/E136</f>
        <v>3.4032298447671507E-2</v>
      </c>
      <c r="Y136" s="45">
        <f t="shared" si="31"/>
        <v>-1.9652022885223719E-3</v>
      </c>
      <c r="Z136" s="45">
        <f t="shared" si="32"/>
        <v>-2.3974207059990631E-2</v>
      </c>
      <c r="AA136" s="45">
        <f t="shared" si="33"/>
        <v>5.9149044298257999E-2</v>
      </c>
      <c r="AB136" s="45">
        <f t="shared" si="34"/>
        <v>2.3716479181105719E-2</v>
      </c>
      <c r="AC136" s="45">
        <f t="shared" si="35"/>
        <v>1.9630438806457696E-2</v>
      </c>
      <c r="AD136" s="45">
        <f t="shared" si="36"/>
        <v>-1.8555731326692033E-2</v>
      </c>
      <c r="AE136" s="45">
        <f>(M136-L136)/L136</f>
        <v>5.998693095186234E-2</v>
      </c>
      <c r="AF136" s="45">
        <f>(N136-M136)/M136</f>
        <v>1.9085977313825414E-2</v>
      </c>
      <c r="AG136" s="45">
        <f t="shared" ref="AG136" si="55">AVERAGE(AD136:AF136)</f>
        <v>2.0172392312998572E-2</v>
      </c>
      <c r="AH136" s="58"/>
    </row>
    <row r="137" spans="1:34" x14ac:dyDescent="0.2">
      <c r="A137" s="41">
        <v>130</v>
      </c>
      <c r="B137" s="42" t="s">
        <v>172</v>
      </c>
      <c r="C137" s="43">
        <v>167220</v>
      </c>
      <c r="D137" s="43">
        <v>159680</v>
      </c>
      <c r="E137" s="43">
        <v>170870</v>
      </c>
      <c r="F137" s="43">
        <v>168911</v>
      </c>
      <c r="G137" s="43">
        <v>118180</v>
      </c>
      <c r="H137" s="43">
        <v>121280</v>
      </c>
      <c r="I137" s="43">
        <v>129080.00000000001</v>
      </c>
      <c r="J137" s="43">
        <v>134678</v>
      </c>
      <c r="K137" s="43">
        <v>0</v>
      </c>
      <c r="L137" s="43">
        <v>0</v>
      </c>
      <c r="M137" s="43">
        <v>0</v>
      </c>
      <c r="N137" s="43">
        <v>0</v>
      </c>
      <c r="O137" s="43">
        <v>0</v>
      </c>
      <c r="P137" s="43">
        <v>0</v>
      </c>
      <c r="Q137" s="43">
        <v>0</v>
      </c>
      <c r="R137" s="43">
        <v>0</v>
      </c>
      <c r="S137" s="44" t="str">
        <f t="shared" ref="S137:S200" si="56">IF(R137&lt;&gt;0,R137/N137,"-")</f>
        <v>-</v>
      </c>
      <c r="T137" s="43"/>
      <c r="U137" s="121" t="str">
        <f t="shared" si="51"/>
        <v>ok</v>
      </c>
      <c r="V137" s="45">
        <f t="shared" si="52"/>
        <v>-4.5090300203324961E-2</v>
      </c>
      <c r="W137" s="45">
        <f t="shared" si="53"/>
        <v>7.007765531062124E-2</v>
      </c>
      <c r="X137" s="45">
        <f t="shared" si="54"/>
        <v>-1.1464856323520805E-2</v>
      </c>
      <c r="Y137" s="45">
        <f t="shared" ref="Y137:Y200" si="57">AVERAGE(V137:X137)</f>
        <v>4.5074995945918244E-3</v>
      </c>
      <c r="Z137" s="45">
        <f t="shared" ref="Z137:Z200" si="58">(H137-G137)/G137</f>
        <v>2.623117278727365E-2</v>
      </c>
      <c r="AA137" s="45">
        <f t="shared" ref="AA137:AA200" si="59">(I137-H137)/H137</f>
        <v>6.4313984168865551E-2</v>
      </c>
      <c r="AB137" s="45">
        <f t="shared" ref="AB137:AB200" si="60">(J137-I137)/I137</f>
        <v>4.3368453672141191E-2</v>
      </c>
      <c r="AC137" s="45">
        <f t="shared" ref="AC137:AC200" si="61">AVERAGE(Z137:AB137)</f>
        <v>4.4637870209426798E-2</v>
      </c>
      <c r="AD137" s="45" t="s">
        <v>22</v>
      </c>
      <c r="AE137" s="45" t="s">
        <v>22</v>
      </c>
      <c r="AF137" s="45" t="s">
        <v>22</v>
      </c>
      <c r="AG137" s="45" t="s">
        <v>22</v>
      </c>
      <c r="AH137" s="58"/>
    </row>
    <row r="138" spans="1:34" x14ac:dyDescent="0.2">
      <c r="A138" s="41">
        <v>131</v>
      </c>
      <c r="B138" s="42" t="s">
        <v>173</v>
      </c>
      <c r="C138" s="43">
        <v>912720</v>
      </c>
      <c r="D138" s="43">
        <v>871050</v>
      </c>
      <c r="E138" s="43">
        <v>902390</v>
      </c>
      <c r="F138" s="43">
        <v>984230</v>
      </c>
      <c r="G138" s="43">
        <v>580130</v>
      </c>
      <c r="H138" s="43">
        <v>561730</v>
      </c>
      <c r="I138" s="43">
        <v>582230</v>
      </c>
      <c r="J138" s="43">
        <v>593410</v>
      </c>
      <c r="K138" s="43">
        <v>0</v>
      </c>
      <c r="L138" s="43">
        <v>0</v>
      </c>
      <c r="M138" s="43">
        <v>0</v>
      </c>
      <c r="N138" s="43">
        <v>0</v>
      </c>
      <c r="O138" s="43">
        <v>0</v>
      </c>
      <c r="P138" s="43">
        <v>0</v>
      </c>
      <c r="Q138" s="43">
        <v>0</v>
      </c>
      <c r="R138" s="43">
        <v>0</v>
      </c>
      <c r="S138" s="44" t="str">
        <f t="shared" si="56"/>
        <v>-</v>
      </c>
      <c r="T138" s="43"/>
      <c r="U138" s="121" t="str">
        <f t="shared" si="51"/>
        <v>ok</v>
      </c>
      <c r="V138" s="45">
        <f t="shared" si="52"/>
        <v>-4.5654746252958192E-2</v>
      </c>
      <c r="W138" s="45">
        <f t="shared" si="53"/>
        <v>3.5979564892945293E-2</v>
      </c>
      <c r="X138" s="45">
        <f t="shared" si="54"/>
        <v>9.0692494376045832E-2</v>
      </c>
      <c r="Y138" s="45">
        <f t="shared" si="57"/>
        <v>2.700577100534431E-2</v>
      </c>
      <c r="Z138" s="45">
        <f t="shared" si="58"/>
        <v>-3.1717028941788912E-2</v>
      </c>
      <c r="AA138" s="45">
        <f t="shared" si="59"/>
        <v>3.6494401224787712E-2</v>
      </c>
      <c r="AB138" s="45">
        <f t="shared" si="60"/>
        <v>1.9202033560620373E-2</v>
      </c>
      <c r="AC138" s="45">
        <f t="shared" si="61"/>
        <v>7.9931352812063917E-3</v>
      </c>
      <c r="AD138" s="45" t="s">
        <v>22</v>
      </c>
      <c r="AE138" s="45" t="s">
        <v>22</v>
      </c>
      <c r="AF138" s="45" t="s">
        <v>22</v>
      </c>
      <c r="AG138" s="45" t="s">
        <v>22</v>
      </c>
      <c r="AH138" s="58"/>
    </row>
    <row r="139" spans="1:34" x14ac:dyDescent="0.2">
      <c r="A139" s="41">
        <v>132</v>
      </c>
      <c r="B139" s="42" t="s">
        <v>174</v>
      </c>
      <c r="C139" s="43">
        <v>88780</v>
      </c>
      <c r="D139" s="43">
        <v>87920</v>
      </c>
      <c r="E139" s="43">
        <v>103480</v>
      </c>
      <c r="F139" s="43">
        <v>94775</v>
      </c>
      <c r="G139" s="43">
        <v>52340</v>
      </c>
      <c r="H139" s="43">
        <v>50260</v>
      </c>
      <c r="I139" s="43">
        <v>48210</v>
      </c>
      <c r="J139" s="43">
        <v>53269</v>
      </c>
      <c r="K139" s="43">
        <v>44260</v>
      </c>
      <c r="L139" s="43">
        <v>42890</v>
      </c>
      <c r="M139" s="43">
        <v>41510</v>
      </c>
      <c r="N139" s="43">
        <v>44127</v>
      </c>
      <c r="O139" s="43">
        <v>44260</v>
      </c>
      <c r="P139" s="43">
        <v>42890</v>
      </c>
      <c r="Q139" s="43">
        <v>41510</v>
      </c>
      <c r="R139" s="43">
        <v>44127</v>
      </c>
      <c r="S139" s="44">
        <f t="shared" si="56"/>
        <v>1</v>
      </c>
      <c r="T139" s="43"/>
      <c r="U139" s="121" t="str">
        <f t="shared" si="51"/>
        <v>ok</v>
      </c>
      <c r="V139" s="45">
        <f t="shared" si="52"/>
        <v>-9.6868664113539081E-3</v>
      </c>
      <c r="W139" s="45">
        <f t="shared" si="53"/>
        <v>0.17697907188353049</v>
      </c>
      <c r="X139" s="45">
        <f t="shared" si="54"/>
        <v>-8.4122535755701583E-2</v>
      </c>
      <c r="Y139" s="45">
        <f t="shared" si="57"/>
        <v>2.7723223238824996E-2</v>
      </c>
      <c r="Z139" s="45">
        <f t="shared" si="58"/>
        <v>-3.9740160489109666E-2</v>
      </c>
      <c r="AA139" s="45">
        <f t="shared" si="59"/>
        <v>-4.0787902904894549E-2</v>
      </c>
      <c r="AB139" s="45">
        <f t="shared" si="60"/>
        <v>0.1049367351171956</v>
      </c>
      <c r="AC139" s="45">
        <f t="shared" si="61"/>
        <v>8.1362239077304634E-3</v>
      </c>
      <c r="AD139" s="45">
        <f t="shared" ref="AD139:AD144" si="62">(L139-K139)/K139</f>
        <v>-3.095345684591053E-2</v>
      </c>
      <c r="AE139" s="45">
        <f t="shared" ref="AE139" si="63">(M139-L139)/L139</f>
        <v>-3.2175332245278618E-2</v>
      </c>
      <c r="AF139" s="45">
        <f t="shared" ref="AF139:AG139" si="64">(N139-M139)/M139</f>
        <v>6.3045049385690194E-2</v>
      </c>
      <c r="AG139" s="45">
        <f t="shared" si="64"/>
        <v>3.0140276927957941E-3</v>
      </c>
      <c r="AH139" s="58"/>
    </row>
    <row r="140" spans="1:34" x14ac:dyDescent="0.2">
      <c r="A140" s="41">
        <v>133</v>
      </c>
      <c r="B140" s="42" t="s">
        <v>53</v>
      </c>
      <c r="C140" s="43">
        <v>1891900</v>
      </c>
      <c r="D140" s="43">
        <v>1701760</v>
      </c>
      <c r="E140" s="43">
        <v>1576500</v>
      </c>
      <c r="F140" s="43">
        <v>1768397</v>
      </c>
      <c r="G140" s="43">
        <v>1249060</v>
      </c>
      <c r="H140" s="43">
        <v>1169320</v>
      </c>
      <c r="I140" s="43">
        <v>1165900</v>
      </c>
      <c r="J140" s="43">
        <v>1271277</v>
      </c>
      <c r="K140" s="43">
        <v>685360</v>
      </c>
      <c r="L140" s="43">
        <v>671340</v>
      </c>
      <c r="M140" s="43">
        <v>693020</v>
      </c>
      <c r="N140" s="43">
        <v>806667</v>
      </c>
      <c r="O140" s="43">
        <v>685360</v>
      </c>
      <c r="P140" s="43">
        <v>671340</v>
      </c>
      <c r="Q140" s="43">
        <v>693020</v>
      </c>
      <c r="R140" s="43">
        <v>806667</v>
      </c>
      <c r="S140" s="44">
        <f t="shared" si="56"/>
        <v>1</v>
      </c>
      <c r="T140" s="43"/>
      <c r="U140" s="121" t="str">
        <f t="shared" si="51"/>
        <v>ok</v>
      </c>
      <c r="V140" s="45">
        <f t="shared" si="52"/>
        <v>-0.10050214070511126</v>
      </c>
      <c r="W140" s="45">
        <f t="shared" si="53"/>
        <v>-7.3606148928168483E-2</v>
      </c>
      <c r="X140" s="45">
        <f t="shared" si="54"/>
        <v>0.12172343799555979</v>
      </c>
      <c r="Y140" s="45">
        <f t="shared" si="57"/>
        <v>-1.7461617212573315E-2</v>
      </c>
      <c r="Z140" s="45">
        <f t="shared" si="58"/>
        <v>-6.3840007685779701E-2</v>
      </c>
      <c r="AA140" s="45">
        <f t="shared" si="59"/>
        <v>-2.9247767933499812E-3</v>
      </c>
      <c r="AB140" s="45">
        <f t="shared" si="60"/>
        <v>9.0382537095805821E-2</v>
      </c>
      <c r="AC140" s="45">
        <f t="shared" si="61"/>
        <v>7.8725842055587109E-3</v>
      </c>
      <c r="AD140" s="45">
        <f t="shared" si="62"/>
        <v>-2.0456402474611883E-2</v>
      </c>
      <c r="AE140" s="45">
        <f>(M140-L140)/L140</f>
        <v>3.229362171180028E-2</v>
      </c>
      <c r="AF140" s="45">
        <f>(N140-M140)/M140</f>
        <v>0.16398805229286312</v>
      </c>
      <c r="AG140" s="45">
        <f t="shared" ref="AG140" si="65">AVERAGE(AD140:AF140)</f>
        <v>5.86084238433505E-2</v>
      </c>
      <c r="AH140" s="58"/>
    </row>
    <row r="141" spans="1:34" x14ac:dyDescent="0.2">
      <c r="A141" s="41">
        <v>134</v>
      </c>
      <c r="B141" s="42" t="s">
        <v>175</v>
      </c>
      <c r="C141" s="43">
        <v>91640</v>
      </c>
      <c r="D141" s="43">
        <v>89460</v>
      </c>
      <c r="E141" s="43">
        <v>92770</v>
      </c>
      <c r="F141" s="43">
        <v>94466</v>
      </c>
      <c r="G141" s="43">
        <v>69070</v>
      </c>
      <c r="H141" s="43">
        <v>67480</v>
      </c>
      <c r="I141" s="43">
        <v>69110</v>
      </c>
      <c r="J141" s="43">
        <v>71952</v>
      </c>
      <c r="K141" s="43">
        <v>0</v>
      </c>
      <c r="L141" s="43">
        <v>0</v>
      </c>
      <c r="M141" s="43">
        <v>0</v>
      </c>
      <c r="N141" s="43">
        <v>0</v>
      </c>
      <c r="O141" s="43">
        <v>0</v>
      </c>
      <c r="P141" s="43">
        <v>0</v>
      </c>
      <c r="Q141" s="43">
        <v>0</v>
      </c>
      <c r="R141" s="43">
        <v>0</v>
      </c>
      <c r="S141" s="44" t="str">
        <f t="shared" si="56"/>
        <v>-</v>
      </c>
      <c r="T141" s="43"/>
      <c r="U141" s="121" t="str">
        <f t="shared" si="51"/>
        <v>ok</v>
      </c>
      <c r="V141" s="45">
        <f t="shared" si="52"/>
        <v>-2.3788738542121345E-2</v>
      </c>
      <c r="W141" s="45">
        <f t="shared" si="53"/>
        <v>3.6999776436396153E-2</v>
      </c>
      <c r="X141" s="45">
        <f t="shared" si="54"/>
        <v>1.8281772124609248E-2</v>
      </c>
      <c r="Y141" s="45">
        <f t="shared" si="57"/>
        <v>1.049760333962802E-2</v>
      </c>
      <c r="Z141" s="45">
        <f t="shared" si="58"/>
        <v>-2.3020124511365283E-2</v>
      </c>
      <c r="AA141" s="45">
        <f t="shared" si="59"/>
        <v>2.4155305275637227E-2</v>
      </c>
      <c r="AB141" s="45">
        <f t="shared" si="60"/>
        <v>4.1122847634206337E-2</v>
      </c>
      <c r="AC141" s="45">
        <f t="shared" si="61"/>
        <v>1.4086009466159427E-2</v>
      </c>
      <c r="AD141" s="45" t="s">
        <v>22</v>
      </c>
      <c r="AE141" s="45" t="s">
        <v>22</v>
      </c>
      <c r="AF141" s="45" t="s">
        <v>22</v>
      </c>
      <c r="AG141" s="45" t="s">
        <v>22</v>
      </c>
      <c r="AH141" s="58"/>
    </row>
    <row r="142" spans="1:34" x14ac:dyDescent="0.2">
      <c r="A142" s="41">
        <v>135</v>
      </c>
      <c r="B142" s="42" t="s">
        <v>176</v>
      </c>
      <c r="C142" s="43">
        <v>223250</v>
      </c>
      <c r="D142" s="43">
        <v>213540</v>
      </c>
      <c r="E142" s="43">
        <v>209190</v>
      </c>
      <c r="F142" s="43">
        <v>240070</v>
      </c>
      <c r="G142" s="43">
        <v>131950</v>
      </c>
      <c r="H142" s="43">
        <v>132850</v>
      </c>
      <c r="I142" s="43">
        <v>124470</v>
      </c>
      <c r="J142" s="43">
        <v>131420</v>
      </c>
      <c r="K142" s="43">
        <v>0</v>
      </c>
      <c r="L142" s="43">
        <v>0</v>
      </c>
      <c r="M142" s="43">
        <v>0</v>
      </c>
      <c r="N142" s="43">
        <v>0</v>
      </c>
      <c r="O142" s="43">
        <v>0</v>
      </c>
      <c r="P142" s="43">
        <v>0</v>
      </c>
      <c r="Q142" s="43">
        <v>0</v>
      </c>
      <c r="R142" s="43">
        <v>0</v>
      </c>
      <c r="S142" s="44" t="str">
        <f t="shared" si="56"/>
        <v>-</v>
      </c>
      <c r="T142" s="43"/>
      <c r="U142" s="121" t="str">
        <f t="shared" si="51"/>
        <v>ok</v>
      </c>
      <c r="V142" s="45">
        <f t="shared" si="52"/>
        <v>-4.3493840985442331E-2</v>
      </c>
      <c r="W142" s="45">
        <f t="shared" si="53"/>
        <v>-2.0370890699634728E-2</v>
      </c>
      <c r="X142" s="45">
        <f t="shared" si="54"/>
        <v>0.14761699890052105</v>
      </c>
      <c r="Y142" s="45">
        <f t="shared" si="57"/>
        <v>2.7917422405147996E-2</v>
      </c>
      <c r="Z142" s="45">
        <f t="shared" si="58"/>
        <v>6.8207654414550968E-3</v>
      </c>
      <c r="AA142" s="45">
        <f t="shared" si="59"/>
        <v>-6.3078660143018439E-2</v>
      </c>
      <c r="AB142" s="45">
        <f t="shared" si="60"/>
        <v>5.5836747810717444E-2</v>
      </c>
      <c r="AC142" s="45">
        <f t="shared" si="61"/>
        <v>-1.4038229694863374E-4</v>
      </c>
      <c r="AD142" s="45" t="s">
        <v>22</v>
      </c>
      <c r="AE142" s="45" t="s">
        <v>22</v>
      </c>
      <c r="AF142" s="45" t="s">
        <v>22</v>
      </c>
      <c r="AG142" s="45" t="s">
        <v>22</v>
      </c>
      <c r="AH142" s="58"/>
    </row>
    <row r="143" spans="1:34" x14ac:dyDescent="0.2">
      <c r="A143" s="41">
        <v>136</v>
      </c>
      <c r="B143" s="42" t="s">
        <v>177</v>
      </c>
      <c r="C143" s="43">
        <v>401040</v>
      </c>
      <c r="D143" s="43">
        <v>429600</v>
      </c>
      <c r="E143" s="43">
        <v>409190</v>
      </c>
      <c r="F143" s="43">
        <v>435178.23000000004</v>
      </c>
      <c r="G143" s="43">
        <v>279950</v>
      </c>
      <c r="H143" s="43">
        <v>274170</v>
      </c>
      <c r="I143" s="43">
        <v>286040</v>
      </c>
      <c r="J143" s="43">
        <v>333031</v>
      </c>
      <c r="K143" s="43">
        <v>89260</v>
      </c>
      <c r="L143" s="43">
        <v>117300</v>
      </c>
      <c r="M143" s="43">
        <v>130100</v>
      </c>
      <c r="N143" s="43">
        <v>138050</v>
      </c>
      <c r="O143" s="43">
        <v>0</v>
      </c>
      <c r="P143" s="43">
        <v>117300</v>
      </c>
      <c r="Q143" s="43">
        <v>130100</v>
      </c>
      <c r="R143" s="43">
        <v>138050</v>
      </c>
      <c r="S143" s="44">
        <f t="shared" si="56"/>
        <v>1</v>
      </c>
      <c r="T143" s="43"/>
      <c r="U143" s="121" t="str">
        <f t="shared" si="51"/>
        <v>ok</v>
      </c>
      <c r="V143" s="45">
        <f t="shared" si="52"/>
        <v>7.1214841412327951E-2</v>
      </c>
      <c r="W143" s="45">
        <f t="shared" si="53"/>
        <v>-4.750931098696462E-2</v>
      </c>
      <c r="X143" s="45">
        <f t="shared" si="54"/>
        <v>6.3511400571861581E-2</v>
      </c>
      <c r="Y143" s="45">
        <f t="shared" si="57"/>
        <v>2.9072310332408303E-2</v>
      </c>
      <c r="Z143" s="45">
        <f t="shared" si="58"/>
        <v>-2.0646544025718878E-2</v>
      </c>
      <c r="AA143" s="45">
        <f t="shared" si="59"/>
        <v>4.3294306452201191E-2</v>
      </c>
      <c r="AB143" s="45">
        <f t="shared" si="60"/>
        <v>0.16428121940987275</v>
      </c>
      <c r="AC143" s="45">
        <f t="shared" si="61"/>
        <v>6.2309660612118352E-2</v>
      </c>
      <c r="AD143" s="45">
        <f t="shared" si="62"/>
        <v>0.3141384718799014</v>
      </c>
      <c r="AE143" s="45">
        <f>(M143-L143)/L143</f>
        <v>0.10912190963341858</v>
      </c>
      <c r="AF143" s="45">
        <f>(N143-M143)/M143</f>
        <v>6.1106840891621828E-2</v>
      </c>
      <c r="AG143" s="45">
        <f t="shared" ref="AG143:AG144" si="66">AVERAGE(AD143:AF143)</f>
        <v>0.16145574080164729</v>
      </c>
      <c r="AH143" s="58"/>
    </row>
    <row r="144" spans="1:34" x14ac:dyDescent="0.2">
      <c r="A144" s="41">
        <v>137</v>
      </c>
      <c r="B144" s="42" t="s">
        <v>178</v>
      </c>
      <c r="C144" s="43">
        <v>644390</v>
      </c>
      <c r="D144" s="43">
        <v>665250</v>
      </c>
      <c r="E144" s="43">
        <v>649450</v>
      </c>
      <c r="F144" s="43">
        <v>649116.86</v>
      </c>
      <c r="G144" s="43">
        <v>497640</v>
      </c>
      <c r="H144" s="43">
        <v>494750</v>
      </c>
      <c r="I144" s="43">
        <v>509510</v>
      </c>
      <c r="J144" s="43">
        <v>525616</v>
      </c>
      <c r="K144" s="43">
        <v>259120</v>
      </c>
      <c r="L144" s="43">
        <v>258850.00000000003</v>
      </c>
      <c r="M144" s="43">
        <v>266390</v>
      </c>
      <c r="N144" s="43">
        <v>270600</v>
      </c>
      <c r="O144" s="43">
        <v>259120</v>
      </c>
      <c r="P144" s="43">
        <v>258850.00000000003</v>
      </c>
      <c r="Q144" s="43">
        <v>266390</v>
      </c>
      <c r="R144" s="43">
        <v>270600</v>
      </c>
      <c r="S144" s="44">
        <f t="shared" si="56"/>
        <v>1</v>
      </c>
      <c r="T144" s="43"/>
      <c r="U144" s="121" t="str">
        <f t="shared" si="51"/>
        <v>ok</v>
      </c>
      <c r="V144" s="45">
        <f t="shared" si="52"/>
        <v>3.2371700367789691E-2</v>
      </c>
      <c r="W144" s="45">
        <f t="shared" si="53"/>
        <v>-2.3750469748214958E-2</v>
      </c>
      <c r="X144" s="45">
        <f t="shared" si="54"/>
        <v>-5.1295711756103467E-4</v>
      </c>
      <c r="Y144" s="45">
        <f t="shared" si="57"/>
        <v>2.7027578340045656E-3</v>
      </c>
      <c r="Z144" s="45">
        <f t="shared" si="58"/>
        <v>-5.8074109798247732E-3</v>
      </c>
      <c r="AA144" s="45">
        <f t="shared" si="59"/>
        <v>2.9833249115715006E-2</v>
      </c>
      <c r="AB144" s="45">
        <f t="shared" si="60"/>
        <v>3.1610763282369336E-2</v>
      </c>
      <c r="AC144" s="45">
        <f t="shared" si="61"/>
        <v>1.8545533806086523E-2</v>
      </c>
      <c r="AD144" s="45">
        <f t="shared" si="62"/>
        <v>-1.0419882679838332E-3</v>
      </c>
      <c r="AE144" s="45">
        <f>(M144-L144)/L144</f>
        <v>2.9128839096001429E-2</v>
      </c>
      <c r="AF144" s="45">
        <f>(N144-M144)/M144</f>
        <v>1.5803896542663013E-2</v>
      </c>
      <c r="AG144" s="45">
        <f t="shared" si="66"/>
        <v>1.4630249123560202E-2</v>
      </c>
      <c r="AH144" s="58"/>
    </row>
    <row r="145" spans="1:34" x14ac:dyDescent="0.2">
      <c r="A145" s="41">
        <v>138</v>
      </c>
      <c r="B145" s="42" t="s">
        <v>179</v>
      </c>
      <c r="C145" s="43">
        <v>103820</v>
      </c>
      <c r="D145" s="43">
        <v>99700</v>
      </c>
      <c r="E145" s="43">
        <v>110470</v>
      </c>
      <c r="F145" s="43">
        <v>114933</v>
      </c>
      <c r="G145" s="43">
        <v>84240</v>
      </c>
      <c r="H145" s="43">
        <v>82390</v>
      </c>
      <c r="I145" s="43">
        <v>85030</v>
      </c>
      <c r="J145" s="43">
        <v>87500</v>
      </c>
      <c r="K145" s="43">
        <v>0</v>
      </c>
      <c r="L145" s="43">
        <v>0</v>
      </c>
      <c r="M145" s="43">
        <v>0</v>
      </c>
      <c r="N145" s="43">
        <v>0</v>
      </c>
      <c r="O145" s="43">
        <v>0</v>
      </c>
      <c r="P145" s="43">
        <v>0</v>
      </c>
      <c r="Q145" s="43">
        <v>0</v>
      </c>
      <c r="R145" s="43">
        <v>0</v>
      </c>
      <c r="S145" s="44" t="str">
        <f t="shared" si="56"/>
        <v>-</v>
      </c>
      <c r="T145" s="43"/>
      <c r="U145" s="121" t="str">
        <f t="shared" si="51"/>
        <v>ok</v>
      </c>
      <c r="V145" s="45">
        <f t="shared" si="52"/>
        <v>-3.9684068580235023E-2</v>
      </c>
      <c r="W145" s="45">
        <f t="shared" si="53"/>
        <v>0.10802407221664995</v>
      </c>
      <c r="X145" s="45">
        <f t="shared" si="54"/>
        <v>4.0400108626776503E-2</v>
      </c>
      <c r="Y145" s="45">
        <f t="shared" si="57"/>
        <v>3.624670408773048E-2</v>
      </c>
      <c r="Z145" s="45">
        <f t="shared" si="58"/>
        <v>-2.1961063627730294E-2</v>
      </c>
      <c r="AA145" s="45">
        <f t="shared" si="59"/>
        <v>3.2042723631508681E-2</v>
      </c>
      <c r="AB145" s="45">
        <f t="shared" si="60"/>
        <v>2.904857109255557E-2</v>
      </c>
      <c r="AC145" s="45">
        <f t="shared" si="61"/>
        <v>1.3043410365444652E-2</v>
      </c>
      <c r="AD145" s="45" t="s">
        <v>22</v>
      </c>
      <c r="AE145" s="45" t="s">
        <v>22</v>
      </c>
      <c r="AF145" s="45" t="s">
        <v>22</v>
      </c>
      <c r="AG145" s="45" t="s">
        <v>22</v>
      </c>
      <c r="AH145" s="58"/>
    </row>
    <row r="146" spans="1:34" x14ac:dyDescent="0.2">
      <c r="A146" s="41">
        <v>139</v>
      </c>
      <c r="B146" s="42" t="s">
        <v>54</v>
      </c>
      <c r="C146" s="43">
        <v>3288380</v>
      </c>
      <c r="D146" s="43">
        <v>3258470</v>
      </c>
      <c r="E146" s="43">
        <v>3339190</v>
      </c>
      <c r="F146" s="43">
        <v>3386075.3</v>
      </c>
      <c r="G146" s="43">
        <v>2145340</v>
      </c>
      <c r="H146" s="43">
        <v>2138610</v>
      </c>
      <c r="I146" s="43">
        <v>2217940</v>
      </c>
      <c r="J146" s="43">
        <v>2346013</v>
      </c>
      <c r="K146" s="43">
        <v>1494600</v>
      </c>
      <c r="L146" s="43">
        <v>1475850</v>
      </c>
      <c r="M146" s="43">
        <v>1523800</v>
      </c>
      <c r="N146" s="43">
        <v>1602213</v>
      </c>
      <c r="O146" s="43">
        <v>1494600</v>
      </c>
      <c r="P146" s="43">
        <v>1475850</v>
      </c>
      <c r="Q146" s="43">
        <v>1523800</v>
      </c>
      <c r="R146" s="43">
        <v>1602213</v>
      </c>
      <c r="S146" s="44">
        <f t="shared" si="56"/>
        <v>1</v>
      </c>
      <c r="T146" s="43"/>
      <c r="U146" s="121" t="str">
        <f t="shared" si="51"/>
        <v>ok</v>
      </c>
      <c r="V146" s="45">
        <f t="shared" si="52"/>
        <v>-9.0956641264087479E-3</v>
      </c>
      <c r="W146" s="45">
        <f t="shared" si="53"/>
        <v>2.477236248914368E-2</v>
      </c>
      <c r="X146" s="45">
        <f t="shared" si="54"/>
        <v>1.4040920103378308E-2</v>
      </c>
      <c r="Y146" s="45">
        <f t="shared" si="57"/>
        <v>9.9058728220377465E-3</v>
      </c>
      <c r="Z146" s="45">
        <f t="shared" si="58"/>
        <v>-3.1370318923806947E-3</v>
      </c>
      <c r="AA146" s="45">
        <f t="shared" si="59"/>
        <v>3.7094187345986414E-2</v>
      </c>
      <c r="AB146" s="45">
        <f t="shared" si="60"/>
        <v>5.7744122924876233E-2</v>
      </c>
      <c r="AC146" s="45">
        <f t="shared" si="61"/>
        <v>3.0567092792827318E-2</v>
      </c>
      <c r="AD146" s="45">
        <f>(L146-K146)/K146</f>
        <v>-1.2545162585307105E-2</v>
      </c>
      <c r="AE146" s="45">
        <f>(M146-L146)/L146</f>
        <v>3.2489751668529999E-2</v>
      </c>
      <c r="AF146" s="45">
        <f>(N146-M146)/M146</f>
        <v>5.1458852867830425E-2</v>
      </c>
      <c r="AG146" s="45">
        <f t="shared" ref="AG146" si="67">AVERAGE(AD146:AF146)</f>
        <v>2.3801147317017771E-2</v>
      </c>
      <c r="AH146" s="58"/>
    </row>
    <row r="147" spans="1:34" x14ac:dyDescent="0.2">
      <c r="A147" s="41">
        <v>140</v>
      </c>
      <c r="B147" s="42" t="s">
        <v>180</v>
      </c>
      <c r="C147" s="43">
        <v>124180</v>
      </c>
      <c r="D147" s="43">
        <v>129289.99999999999</v>
      </c>
      <c r="E147" s="43">
        <v>133680</v>
      </c>
      <c r="F147" s="43">
        <v>139566</v>
      </c>
      <c r="G147" s="43">
        <v>82600</v>
      </c>
      <c r="H147" s="43">
        <v>82200</v>
      </c>
      <c r="I147" s="43">
        <v>89140</v>
      </c>
      <c r="J147" s="43">
        <v>94326</v>
      </c>
      <c r="K147" s="43">
        <v>0</v>
      </c>
      <c r="L147" s="43">
        <v>0</v>
      </c>
      <c r="M147" s="43">
        <v>0</v>
      </c>
      <c r="N147" s="43">
        <v>0</v>
      </c>
      <c r="O147" s="43">
        <v>0</v>
      </c>
      <c r="P147" s="43">
        <v>0</v>
      </c>
      <c r="Q147" s="43">
        <v>0</v>
      </c>
      <c r="R147" s="43">
        <v>0</v>
      </c>
      <c r="S147" s="44" t="str">
        <f t="shared" si="56"/>
        <v>-</v>
      </c>
      <c r="T147" s="43"/>
      <c r="U147" s="121" t="str">
        <f t="shared" si="51"/>
        <v>ok</v>
      </c>
      <c r="V147" s="45">
        <f t="shared" si="52"/>
        <v>4.1149943630214091E-2</v>
      </c>
      <c r="W147" s="45">
        <f t="shared" si="53"/>
        <v>3.395467553561772E-2</v>
      </c>
      <c r="X147" s="45">
        <f t="shared" si="54"/>
        <v>4.4030520646319571E-2</v>
      </c>
      <c r="Y147" s="45">
        <f t="shared" si="57"/>
        <v>3.9711713270717125E-2</v>
      </c>
      <c r="Z147" s="45">
        <f t="shared" si="58"/>
        <v>-4.8426150121065378E-3</v>
      </c>
      <c r="AA147" s="45">
        <f t="shared" si="59"/>
        <v>8.4428223844282238E-2</v>
      </c>
      <c r="AB147" s="45">
        <f t="shared" si="60"/>
        <v>5.8178146735472294E-2</v>
      </c>
      <c r="AC147" s="45">
        <f t="shared" si="61"/>
        <v>4.5921251855882667E-2</v>
      </c>
      <c r="AD147" s="45" t="s">
        <v>22</v>
      </c>
      <c r="AE147" s="45" t="s">
        <v>22</v>
      </c>
      <c r="AF147" s="45" t="s">
        <v>22</v>
      </c>
      <c r="AG147" s="45" t="s">
        <v>22</v>
      </c>
      <c r="AH147" s="58"/>
    </row>
    <row r="148" spans="1:34" x14ac:dyDescent="0.2">
      <c r="A148" s="41">
        <v>141</v>
      </c>
      <c r="B148" s="42" t="s">
        <v>55</v>
      </c>
      <c r="C148" s="43">
        <v>679370</v>
      </c>
      <c r="D148" s="43">
        <v>594930</v>
      </c>
      <c r="E148" s="43">
        <v>631000</v>
      </c>
      <c r="F148" s="43">
        <v>674091</v>
      </c>
      <c r="G148" s="43">
        <v>474640</v>
      </c>
      <c r="H148" s="43">
        <v>463940</v>
      </c>
      <c r="I148" s="43">
        <v>485190</v>
      </c>
      <c r="J148" s="43">
        <v>505181</v>
      </c>
      <c r="K148" s="43">
        <v>0</v>
      </c>
      <c r="L148" s="43">
        <v>0</v>
      </c>
      <c r="M148" s="43">
        <v>0</v>
      </c>
      <c r="N148" s="43">
        <v>0</v>
      </c>
      <c r="O148" s="43">
        <v>0</v>
      </c>
      <c r="P148" s="43">
        <v>0</v>
      </c>
      <c r="Q148" s="43">
        <v>0</v>
      </c>
      <c r="R148" s="43">
        <v>0</v>
      </c>
      <c r="S148" s="44" t="str">
        <f t="shared" si="56"/>
        <v>-</v>
      </c>
      <c r="T148" s="43"/>
      <c r="U148" s="121" t="str">
        <f t="shared" si="51"/>
        <v>ok</v>
      </c>
      <c r="V148" s="45">
        <f t="shared" si="52"/>
        <v>-0.12429162312142132</v>
      </c>
      <c r="W148" s="45">
        <f t="shared" si="53"/>
        <v>6.0628981560855902E-2</v>
      </c>
      <c r="X148" s="45">
        <f t="shared" si="54"/>
        <v>6.8290015847860541E-2</v>
      </c>
      <c r="Y148" s="45">
        <f t="shared" si="57"/>
        <v>1.5424580957650407E-3</v>
      </c>
      <c r="Z148" s="45">
        <f t="shared" si="58"/>
        <v>-2.2543401314680599E-2</v>
      </c>
      <c r="AA148" s="45">
        <f t="shared" si="59"/>
        <v>4.5803336638358408E-2</v>
      </c>
      <c r="AB148" s="45">
        <f t="shared" si="60"/>
        <v>4.1202415548547991E-2</v>
      </c>
      <c r="AC148" s="45">
        <f t="shared" si="61"/>
        <v>2.1487450290741932E-2</v>
      </c>
      <c r="AD148" s="45" t="s">
        <v>22</v>
      </c>
      <c r="AE148" s="45" t="s">
        <v>22</v>
      </c>
      <c r="AF148" s="45" t="s">
        <v>22</v>
      </c>
      <c r="AG148" s="45" t="s">
        <v>22</v>
      </c>
      <c r="AH148" s="58"/>
    </row>
    <row r="149" spans="1:34" x14ac:dyDescent="0.2">
      <c r="A149" s="41">
        <v>142</v>
      </c>
      <c r="B149" s="42" t="s">
        <v>181</v>
      </c>
      <c r="C149" s="43">
        <v>235670</v>
      </c>
      <c r="D149" s="43">
        <v>218300</v>
      </c>
      <c r="E149" s="43">
        <v>221800</v>
      </c>
      <c r="F149" s="43">
        <v>251082</v>
      </c>
      <c r="G149" s="43">
        <v>163750</v>
      </c>
      <c r="H149" s="43">
        <v>156000</v>
      </c>
      <c r="I149" s="43">
        <v>166200</v>
      </c>
      <c r="J149" s="43">
        <v>170869</v>
      </c>
      <c r="K149" s="43">
        <v>0</v>
      </c>
      <c r="L149" s="43">
        <v>0</v>
      </c>
      <c r="M149" s="43">
        <v>0</v>
      </c>
      <c r="N149" s="43">
        <v>0</v>
      </c>
      <c r="O149" s="43">
        <v>0</v>
      </c>
      <c r="P149" s="43">
        <v>0</v>
      </c>
      <c r="Q149" s="43">
        <v>0</v>
      </c>
      <c r="R149" s="43">
        <v>0</v>
      </c>
      <c r="S149" s="44" t="str">
        <f t="shared" si="56"/>
        <v>-</v>
      </c>
      <c r="T149" s="43"/>
      <c r="U149" s="121" t="str">
        <f t="shared" si="51"/>
        <v>ok</v>
      </c>
      <c r="V149" s="45">
        <f t="shared" si="52"/>
        <v>-7.3704756651249634E-2</v>
      </c>
      <c r="W149" s="45">
        <f t="shared" si="53"/>
        <v>1.6032982134677048E-2</v>
      </c>
      <c r="X149" s="45">
        <f t="shared" si="54"/>
        <v>0.13201983769161407</v>
      </c>
      <c r="Y149" s="45">
        <f t="shared" si="57"/>
        <v>2.4782687725013828E-2</v>
      </c>
      <c r="Z149" s="45">
        <f t="shared" si="58"/>
        <v>-4.732824427480916E-2</v>
      </c>
      <c r="AA149" s="45">
        <f t="shared" si="59"/>
        <v>6.5384615384615388E-2</v>
      </c>
      <c r="AB149" s="45">
        <f t="shared" si="60"/>
        <v>2.809265944645006E-2</v>
      </c>
      <c r="AC149" s="45">
        <f t="shared" si="61"/>
        <v>1.5383010185418761E-2</v>
      </c>
      <c r="AD149" s="45" t="s">
        <v>22</v>
      </c>
      <c r="AE149" s="45" t="s">
        <v>22</v>
      </c>
      <c r="AF149" s="45" t="s">
        <v>22</v>
      </c>
      <c r="AG149" s="45" t="s">
        <v>22</v>
      </c>
      <c r="AH149" s="58"/>
    </row>
    <row r="150" spans="1:34" x14ac:dyDescent="0.2">
      <c r="A150" s="41">
        <v>143</v>
      </c>
      <c r="B150" s="42" t="s">
        <v>182</v>
      </c>
      <c r="C150" s="43">
        <v>149600</v>
      </c>
      <c r="D150" s="43">
        <v>151230</v>
      </c>
      <c r="E150" s="43">
        <v>150720</v>
      </c>
      <c r="F150" s="43">
        <v>146714</v>
      </c>
      <c r="G150" s="43">
        <v>127820</v>
      </c>
      <c r="H150" s="43">
        <v>126680</v>
      </c>
      <c r="I150" s="43">
        <v>139940</v>
      </c>
      <c r="J150" s="43">
        <v>138745</v>
      </c>
      <c r="K150" s="43">
        <v>0</v>
      </c>
      <c r="L150" s="43">
        <v>0</v>
      </c>
      <c r="M150" s="43">
        <v>0</v>
      </c>
      <c r="N150" s="43">
        <v>0</v>
      </c>
      <c r="O150" s="43">
        <v>0</v>
      </c>
      <c r="P150" s="43">
        <v>0</v>
      </c>
      <c r="Q150" s="43">
        <v>0</v>
      </c>
      <c r="R150" s="43">
        <v>0</v>
      </c>
      <c r="S150" s="44" t="str">
        <f t="shared" si="56"/>
        <v>-</v>
      </c>
      <c r="T150" s="43"/>
      <c r="U150" s="121" t="str">
        <f t="shared" si="51"/>
        <v>ok</v>
      </c>
      <c r="V150" s="45">
        <f t="shared" si="52"/>
        <v>1.0895721925133689E-2</v>
      </c>
      <c r="W150" s="45">
        <f t="shared" si="53"/>
        <v>-3.3723467565959135E-3</v>
      </c>
      <c r="X150" s="45">
        <f t="shared" si="54"/>
        <v>-2.6579087048832273E-2</v>
      </c>
      <c r="Y150" s="45">
        <f t="shared" si="57"/>
        <v>-6.3519039600981658E-3</v>
      </c>
      <c r="Z150" s="45">
        <f t="shared" si="58"/>
        <v>-8.9187920513221722E-3</v>
      </c>
      <c r="AA150" s="45">
        <f t="shared" si="59"/>
        <v>0.10467319229554783</v>
      </c>
      <c r="AB150" s="45">
        <f t="shared" si="60"/>
        <v>-8.5393740174360445E-3</v>
      </c>
      <c r="AC150" s="45">
        <f t="shared" si="61"/>
        <v>2.9071675408929871E-2</v>
      </c>
      <c r="AD150" s="45" t="s">
        <v>22</v>
      </c>
      <c r="AE150" s="45" t="s">
        <v>22</v>
      </c>
      <c r="AF150" s="45" t="s">
        <v>22</v>
      </c>
      <c r="AG150" s="45" t="s">
        <v>22</v>
      </c>
      <c r="AH150" s="58"/>
    </row>
    <row r="151" spans="1:34" x14ac:dyDescent="0.2">
      <c r="A151" s="41">
        <v>144</v>
      </c>
      <c r="B151" s="42" t="s">
        <v>56</v>
      </c>
      <c r="C151" s="43">
        <v>587740</v>
      </c>
      <c r="D151" s="43">
        <v>547280</v>
      </c>
      <c r="E151" s="43">
        <v>499470</v>
      </c>
      <c r="F151" s="43">
        <v>504045</v>
      </c>
      <c r="G151" s="43">
        <v>398540</v>
      </c>
      <c r="H151" s="43">
        <v>389830</v>
      </c>
      <c r="I151" s="43">
        <v>403460</v>
      </c>
      <c r="J151" s="43">
        <v>405001</v>
      </c>
      <c r="K151" s="43">
        <v>0</v>
      </c>
      <c r="L151" s="43">
        <v>0</v>
      </c>
      <c r="M151" s="43">
        <v>0</v>
      </c>
      <c r="N151" s="43">
        <v>5</v>
      </c>
      <c r="O151" s="43">
        <v>0</v>
      </c>
      <c r="P151" s="43">
        <v>0</v>
      </c>
      <c r="Q151" s="43">
        <v>0</v>
      </c>
      <c r="R151" s="43">
        <v>0</v>
      </c>
      <c r="S151" s="44" t="str">
        <f t="shared" si="56"/>
        <v>-</v>
      </c>
      <c r="T151" s="43"/>
      <c r="U151" s="121" t="str">
        <f t="shared" si="51"/>
        <v>ok</v>
      </c>
      <c r="V151" s="45">
        <f t="shared" si="52"/>
        <v>-6.8839963249055711E-2</v>
      </c>
      <c r="W151" s="45">
        <f t="shared" si="53"/>
        <v>-8.7359304195293086E-2</v>
      </c>
      <c r="X151" s="45">
        <f t="shared" si="54"/>
        <v>9.1597092918493609E-3</v>
      </c>
      <c r="Y151" s="45">
        <f t="shared" si="57"/>
        <v>-4.901318605083315E-2</v>
      </c>
      <c r="Z151" s="45">
        <f t="shared" si="58"/>
        <v>-2.1854769910172128E-2</v>
      </c>
      <c r="AA151" s="45">
        <f t="shared" si="59"/>
        <v>3.4963958648641713E-2</v>
      </c>
      <c r="AB151" s="45">
        <f t="shared" si="60"/>
        <v>3.8194616566698063E-3</v>
      </c>
      <c r="AC151" s="45">
        <f t="shared" si="61"/>
        <v>5.6428834650464636E-3</v>
      </c>
      <c r="AD151" s="45" t="s">
        <v>22</v>
      </c>
      <c r="AE151" s="45" t="s">
        <v>22</v>
      </c>
      <c r="AF151" s="45" t="s">
        <v>22</v>
      </c>
      <c r="AG151" s="45" t="s">
        <v>22</v>
      </c>
      <c r="AH151" s="58"/>
    </row>
    <row r="152" spans="1:34" x14ac:dyDescent="0.2">
      <c r="A152" s="41">
        <v>145</v>
      </c>
      <c r="B152" s="42" t="s">
        <v>183</v>
      </c>
      <c r="C152" s="43">
        <v>1622690</v>
      </c>
      <c r="D152" s="43">
        <v>1601190</v>
      </c>
      <c r="E152" s="43">
        <v>1760200</v>
      </c>
      <c r="F152" s="43">
        <v>1679827.6</v>
      </c>
      <c r="G152" s="43">
        <v>1101700</v>
      </c>
      <c r="H152" s="43">
        <v>1075360</v>
      </c>
      <c r="I152" s="43">
        <v>1083070</v>
      </c>
      <c r="J152" s="43">
        <v>1129095</v>
      </c>
      <c r="K152" s="43">
        <v>0</v>
      </c>
      <c r="L152" s="43">
        <v>0</v>
      </c>
      <c r="M152" s="43">
        <v>0</v>
      </c>
      <c r="N152" s="43">
        <v>0</v>
      </c>
      <c r="O152" s="43">
        <v>0</v>
      </c>
      <c r="P152" s="43">
        <v>0</v>
      </c>
      <c r="Q152" s="43">
        <v>0</v>
      </c>
      <c r="R152" s="43">
        <v>0</v>
      </c>
      <c r="S152" s="44" t="str">
        <f t="shared" si="56"/>
        <v>-</v>
      </c>
      <c r="T152" s="43"/>
      <c r="U152" s="121" t="str">
        <f t="shared" si="51"/>
        <v>ok</v>
      </c>
      <c r="V152" s="45">
        <f t="shared" si="52"/>
        <v>-1.3249604052530058E-2</v>
      </c>
      <c r="W152" s="45">
        <f t="shared" si="53"/>
        <v>9.9307390128591855E-2</v>
      </c>
      <c r="X152" s="45">
        <f t="shared" si="54"/>
        <v>-4.5660947619588631E-2</v>
      </c>
      <c r="Y152" s="45">
        <f t="shared" si="57"/>
        <v>1.3465612818824387E-2</v>
      </c>
      <c r="Z152" s="45">
        <f t="shared" si="58"/>
        <v>-2.3908505037669055E-2</v>
      </c>
      <c r="AA152" s="45">
        <f t="shared" si="59"/>
        <v>7.1696920101175423E-3</v>
      </c>
      <c r="AB152" s="45">
        <f t="shared" si="60"/>
        <v>4.2494944925074093E-2</v>
      </c>
      <c r="AC152" s="45">
        <f t="shared" si="61"/>
        <v>8.5853772991741923E-3</v>
      </c>
      <c r="AD152" s="45" t="s">
        <v>22</v>
      </c>
      <c r="AE152" s="45" t="s">
        <v>22</v>
      </c>
      <c r="AF152" s="45" t="s">
        <v>22</v>
      </c>
      <c r="AG152" s="45" t="s">
        <v>22</v>
      </c>
      <c r="AH152" s="58"/>
    </row>
    <row r="153" spans="1:34" x14ac:dyDescent="0.2">
      <c r="A153" s="41">
        <v>146</v>
      </c>
      <c r="B153" s="42" t="s">
        <v>184</v>
      </c>
      <c r="C153" s="43">
        <v>1901140</v>
      </c>
      <c r="D153" s="43">
        <v>1817740</v>
      </c>
      <c r="E153" s="43">
        <v>1732210</v>
      </c>
      <c r="F153" s="43">
        <v>1836077</v>
      </c>
      <c r="G153" s="43">
        <v>1253180</v>
      </c>
      <c r="H153" s="43">
        <v>1185160</v>
      </c>
      <c r="I153" s="43">
        <v>1213710</v>
      </c>
      <c r="J153" s="43">
        <v>1271494</v>
      </c>
      <c r="K153" s="43">
        <v>445280</v>
      </c>
      <c r="L153" s="43">
        <v>508070</v>
      </c>
      <c r="M153" s="43">
        <v>545480</v>
      </c>
      <c r="N153" s="43">
        <v>578599</v>
      </c>
      <c r="O153" s="43">
        <v>445280</v>
      </c>
      <c r="P153" s="43">
        <v>508070</v>
      </c>
      <c r="Q153" s="43">
        <v>545480</v>
      </c>
      <c r="R153" s="43">
        <v>578599</v>
      </c>
      <c r="S153" s="44">
        <f t="shared" si="56"/>
        <v>1</v>
      </c>
      <c r="T153" s="43"/>
      <c r="U153" s="121" t="str">
        <f t="shared" si="51"/>
        <v>ok</v>
      </c>
      <c r="V153" s="45">
        <f t="shared" si="52"/>
        <v>-4.3868415792629685E-2</v>
      </c>
      <c r="W153" s="45">
        <f t="shared" si="53"/>
        <v>-4.7052933862928692E-2</v>
      </c>
      <c r="X153" s="45">
        <f t="shared" si="54"/>
        <v>5.9962129303029077E-2</v>
      </c>
      <c r="Y153" s="45">
        <f t="shared" si="57"/>
        <v>-1.0319740117509765E-2</v>
      </c>
      <c r="Z153" s="45">
        <f t="shared" si="58"/>
        <v>-5.42779169792049E-2</v>
      </c>
      <c r="AA153" s="45">
        <f t="shared" si="59"/>
        <v>2.4089574403456073E-2</v>
      </c>
      <c r="AB153" s="45">
        <f t="shared" si="60"/>
        <v>4.7609395984213689E-2</v>
      </c>
      <c r="AC153" s="45">
        <f t="shared" si="61"/>
        <v>5.8070178028216202E-3</v>
      </c>
      <c r="AD153" s="45">
        <f>(L153-K153)/K153</f>
        <v>0.14101239669421486</v>
      </c>
      <c r="AE153" s="45">
        <f>(M153-L153)/L153</f>
        <v>7.3631586198752139E-2</v>
      </c>
      <c r="AF153" s="45">
        <f>(N153-M153)/M153</f>
        <v>6.0715333284446726E-2</v>
      </c>
      <c r="AG153" s="45">
        <f t="shared" ref="AG153" si="68">AVERAGE(AD153:AF153)</f>
        <v>9.1786438725804567E-2</v>
      </c>
      <c r="AH153" s="58"/>
    </row>
    <row r="154" spans="1:34" x14ac:dyDescent="0.2">
      <c r="A154" s="41">
        <v>147</v>
      </c>
      <c r="B154" s="42" t="s">
        <v>185</v>
      </c>
      <c r="C154" s="43">
        <v>91930</v>
      </c>
      <c r="D154" s="43">
        <v>91320</v>
      </c>
      <c r="E154" s="43">
        <v>93070</v>
      </c>
      <c r="F154" s="43">
        <v>95757</v>
      </c>
      <c r="G154" s="43">
        <v>71030</v>
      </c>
      <c r="H154" s="43">
        <v>71110</v>
      </c>
      <c r="I154" s="43">
        <v>71530</v>
      </c>
      <c r="J154" s="43">
        <v>72601</v>
      </c>
      <c r="K154" s="43">
        <v>0</v>
      </c>
      <c r="L154" s="43">
        <v>0</v>
      </c>
      <c r="M154" s="43">
        <v>0</v>
      </c>
      <c r="N154" s="43">
        <v>0</v>
      </c>
      <c r="O154" s="43">
        <v>0</v>
      </c>
      <c r="P154" s="43">
        <v>0</v>
      </c>
      <c r="Q154" s="43">
        <v>0</v>
      </c>
      <c r="R154" s="43">
        <v>0</v>
      </c>
      <c r="S154" s="44" t="str">
        <f t="shared" si="56"/>
        <v>-</v>
      </c>
      <c r="T154" s="43"/>
      <c r="U154" s="121" t="str">
        <f t="shared" si="51"/>
        <v>ok</v>
      </c>
      <c r="V154" s="45">
        <f t="shared" si="52"/>
        <v>-6.6354835200696178E-3</v>
      </c>
      <c r="W154" s="45">
        <f t="shared" si="53"/>
        <v>1.9163381515549714E-2</v>
      </c>
      <c r="X154" s="45">
        <f t="shared" si="54"/>
        <v>2.8870742451917911E-2</v>
      </c>
      <c r="Y154" s="45">
        <f t="shared" si="57"/>
        <v>1.3799546815799335E-2</v>
      </c>
      <c r="Z154" s="45">
        <f t="shared" si="58"/>
        <v>1.1262846684499507E-3</v>
      </c>
      <c r="AA154" s="45">
        <f t="shared" si="59"/>
        <v>5.906342286598228E-3</v>
      </c>
      <c r="AB154" s="45">
        <f t="shared" si="60"/>
        <v>1.4972738711030336E-2</v>
      </c>
      <c r="AC154" s="45">
        <f t="shared" si="61"/>
        <v>7.3351218886928381E-3</v>
      </c>
      <c r="AD154" s="45" t="s">
        <v>22</v>
      </c>
      <c r="AE154" s="45" t="s">
        <v>22</v>
      </c>
      <c r="AF154" s="45" t="s">
        <v>22</v>
      </c>
      <c r="AG154" s="45" t="s">
        <v>22</v>
      </c>
      <c r="AH154" s="58"/>
    </row>
    <row r="155" spans="1:34" x14ac:dyDescent="0.2">
      <c r="A155" s="41">
        <v>148</v>
      </c>
      <c r="B155" s="42" t="s">
        <v>186</v>
      </c>
      <c r="C155" s="43">
        <v>142900</v>
      </c>
      <c r="D155" s="43">
        <v>138950</v>
      </c>
      <c r="E155" s="43">
        <v>137300</v>
      </c>
      <c r="F155" s="43">
        <v>153374.17000000001</v>
      </c>
      <c r="G155" s="43">
        <v>110860</v>
      </c>
      <c r="H155" s="43">
        <v>108300</v>
      </c>
      <c r="I155" s="43">
        <v>110340</v>
      </c>
      <c r="J155" s="43">
        <v>115757</v>
      </c>
      <c r="K155" s="43">
        <v>0</v>
      </c>
      <c r="L155" s="43">
        <v>0</v>
      </c>
      <c r="M155" s="43">
        <v>0</v>
      </c>
      <c r="N155" s="43">
        <v>0</v>
      </c>
      <c r="O155" s="43">
        <v>0</v>
      </c>
      <c r="P155" s="43">
        <v>0</v>
      </c>
      <c r="Q155" s="43">
        <v>0</v>
      </c>
      <c r="R155" s="43">
        <v>0</v>
      </c>
      <c r="S155" s="44" t="str">
        <f t="shared" si="56"/>
        <v>-</v>
      </c>
      <c r="T155" s="43"/>
      <c r="U155" s="121" t="str">
        <f t="shared" si="51"/>
        <v>ok</v>
      </c>
      <c r="V155" s="45">
        <f t="shared" si="52"/>
        <v>-2.7641707487753672E-2</v>
      </c>
      <c r="W155" s="45">
        <f t="shared" si="53"/>
        <v>-1.187477509895646E-2</v>
      </c>
      <c r="X155" s="45">
        <f t="shared" si="54"/>
        <v>0.11707334304442835</v>
      </c>
      <c r="Y155" s="45">
        <f t="shared" si="57"/>
        <v>2.5852286819239404E-2</v>
      </c>
      <c r="Z155" s="45">
        <f t="shared" si="58"/>
        <v>-2.3092188345661194E-2</v>
      </c>
      <c r="AA155" s="45">
        <f t="shared" si="59"/>
        <v>1.8836565096952907E-2</v>
      </c>
      <c r="AB155" s="45">
        <f t="shared" si="60"/>
        <v>4.9093710349827804E-2</v>
      </c>
      <c r="AC155" s="45">
        <f t="shared" si="61"/>
        <v>1.4946029033706504E-2</v>
      </c>
      <c r="AD155" s="45" t="s">
        <v>22</v>
      </c>
      <c r="AE155" s="45" t="s">
        <v>22</v>
      </c>
      <c r="AF155" s="45" t="s">
        <v>22</v>
      </c>
      <c r="AG155" s="45" t="s">
        <v>22</v>
      </c>
      <c r="AH155" s="58"/>
    </row>
    <row r="156" spans="1:34" x14ac:dyDescent="0.2">
      <c r="A156" s="41">
        <v>149</v>
      </c>
      <c r="B156" s="42" t="s">
        <v>187</v>
      </c>
      <c r="C156" s="43">
        <v>656190</v>
      </c>
      <c r="D156" s="43">
        <v>662680</v>
      </c>
      <c r="E156" s="43">
        <v>639710</v>
      </c>
      <c r="F156" s="43">
        <v>688668.45</v>
      </c>
      <c r="G156" s="43">
        <v>459720</v>
      </c>
      <c r="H156" s="43">
        <v>440100</v>
      </c>
      <c r="I156" s="43">
        <v>476560</v>
      </c>
      <c r="J156" s="43">
        <v>476712</v>
      </c>
      <c r="K156" s="43">
        <v>0</v>
      </c>
      <c r="L156" s="43">
        <v>0</v>
      </c>
      <c r="M156" s="43">
        <v>0</v>
      </c>
      <c r="N156" s="43">
        <v>0</v>
      </c>
      <c r="O156" s="43">
        <v>0</v>
      </c>
      <c r="P156" s="43">
        <v>0</v>
      </c>
      <c r="Q156" s="43">
        <v>0</v>
      </c>
      <c r="R156" s="43">
        <v>0</v>
      </c>
      <c r="S156" s="44" t="str">
        <f t="shared" si="56"/>
        <v>-</v>
      </c>
      <c r="T156" s="43"/>
      <c r="U156" s="121" t="str">
        <f t="shared" si="51"/>
        <v>ok</v>
      </c>
      <c r="V156" s="45">
        <f t="shared" si="52"/>
        <v>9.8904280772337278E-3</v>
      </c>
      <c r="W156" s="45">
        <f t="shared" si="53"/>
        <v>-3.4662280437013339E-2</v>
      </c>
      <c r="X156" s="45">
        <f t="shared" si="54"/>
        <v>7.6532256803864177E-2</v>
      </c>
      <c r="Y156" s="45">
        <f t="shared" si="57"/>
        <v>1.7253468148028188E-2</v>
      </c>
      <c r="Z156" s="45">
        <f t="shared" si="58"/>
        <v>-4.2678151918559122E-2</v>
      </c>
      <c r="AA156" s="45">
        <f t="shared" si="59"/>
        <v>8.2844807998182238E-2</v>
      </c>
      <c r="AB156" s="45">
        <f t="shared" si="60"/>
        <v>3.1895249286553637E-4</v>
      </c>
      <c r="AC156" s="45">
        <f t="shared" si="61"/>
        <v>1.3495202857496218E-2</v>
      </c>
      <c r="AD156" s="45" t="s">
        <v>22</v>
      </c>
      <c r="AE156" s="45" t="s">
        <v>22</v>
      </c>
      <c r="AF156" s="45" t="s">
        <v>22</v>
      </c>
      <c r="AG156" s="45" t="s">
        <v>22</v>
      </c>
      <c r="AH156" s="58"/>
    </row>
    <row r="157" spans="1:34" x14ac:dyDescent="0.2">
      <c r="A157" s="41">
        <v>150</v>
      </c>
      <c r="B157" s="42" t="s">
        <v>188</v>
      </c>
      <c r="C157" s="43">
        <v>404340</v>
      </c>
      <c r="D157" s="43">
        <v>349980</v>
      </c>
      <c r="E157" s="43">
        <v>392280</v>
      </c>
      <c r="F157" s="43">
        <v>384033</v>
      </c>
      <c r="G157" s="43">
        <v>277970</v>
      </c>
      <c r="H157" s="43">
        <v>267920</v>
      </c>
      <c r="I157" s="43">
        <v>301620</v>
      </c>
      <c r="J157" s="43">
        <v>277281</v>
      </c>
      <c r="K157" s="43">
        <v>0</v>
      </c>
      <c r="L157" s="43">
        <v>0</v>
      </c>
      <c r="M157" s="43">
        <v>0</v>
      </c>
      <c r="N157" s="43">
        <v>0</v>
      </c>
      <c r="O157" s="43">
        <v>0</v>
      </c>
      <c r="P157" s="43">
        <v>0</v>
      </c>
      <c r="Q157" s="43">
        <v>0</v>
      </c>
      <c r="R157" s="43">
        <v>0</v>
      </c>
      <c r="S157" s="44" t="str">
        <f t="shared" si="56"/>
        <v>-</v>
      </c>
      <c r="T157" s="43"/>
      <c r="U157" s="121" t="str">
        <f t="shared" si="51"/>
        <v>ok</v>
      </c>
      <c r="V157" s="45">
        <f t="shared" si="52"/>
        <v>-0.13444131176732452</v>
      </c>
      <c r="W157" s="45">
        <f t="shared" si="53"/>
        <v>0.12086404937424995</v>
      </c>
      <c r="X157" s="45">
        <f t="shared" si="54"/>
        <v>-2.102324869990823E-2</v>
      </c>
      <c r="Y157" s="45">
        <f t="shared" si="57"/>
        <v>-1.1533503697660931E-2</v>
      </c>
      <c r="Z157" s="45">
        <f t="shared" si="58"/>
        <v>-3.6154980753318702E-2</v>
      </c>
      <c r="AA157" s="45">
        <f t="shared" si="59"/>
        <v>0.12578381606449687</v>
      </c>
      <c r="AB157" s="45">
        <f t="shared" si="60"/>
        <v>-8.0694251044360454E-2</v>
      </c>
      <c r="AC157" s="45">
        <f t="shared" si="61"/>
        <v>2.9781947556059055E-3</v>
      </c>
      <c r="AD157" s="45" t="s">
        <v>22</v>
      </c>
      <c r="AE157" s="45" t="s">
        <v>22</v>
      </c>
      <c r="AF157" s="45" t="s">
        <v>22</v>
      </c>
      <c r="AG157" s="45" t="s">
        <v>22</v>
      </c>
      <c r="AH157" s="58"/>
    </row>
    <row r="158" spans="1:34" x14ac:dyDescent="0.2">
      <c r="A158" s="41">
        <v>151</v>
      </c>
      <c r="B158" s="42" t="s">
        <v>189</v>
      </c>
      <c r="C158" s="43">
        <v>145640</v>
      </c>
      <c r="D158" s="43">
        <v>123810</v>
      </c>
      <c r="E158" s="43">
        <v>135910</v>
      </c>
      <c r="F158" s="43">
        <v>147886</v>
      </c>
      <c r="G158" s="43">
        <v>111560</v>
      </c>
      <c r="H158" s="43">
        <v>109270</v>
      </c>
      <c r="I158" s="43">
        <v>107570</v>
      </c>
      <c r="J158" s="43">
        <v>112126</v>
      </c>
      <c r="K158" s="43">
        <v>0</v>
      </c>
      <c r="L158" s="43">
        <v>0</v>
      </c>
      <c r="M158" s="43">
        <v>0</v>
      </c>
      <c r="N158" s="43">
        <v>0</v>
      </c>
      <c r="O158" s="43">
        <v>0</v>
      </c>
      <c r="P158" s="43">
        <v>0</v>
      </c>
      <c r="Q158" s="43">
        <v>0</v>
      </c>
      <c r="R158" s="43">
        <v>0</v>
      </c>
      <c r="S158" s="44" t="str">
        <f t="shared" si="56"/>
        <v>-</v>
      </c>
      <c r="T158" s="43"/>
      <c r="U158" s="121" t="str">
        <f t="shared" si="51"/>
        <v>ok</v>
      </c>
      <c r="V158" s="45">
        <f t="shared" si="52"/>
        <v>-0.14989014007140897</v>
      </c>
      <c r="W158" s="45">
        <f t="shared" si="53"/>
        <v>9.7730393344640981E-2</v>
      </c>
      <c r="X158" s="45">
        <f t="shared" si="54"/>
        <v>8.8117136340225152E-2</v>
      </c>
      <c r="Y158" s="45">
        <f t="shared" si="57"/>
        <v>1.1985796537819055E-2</v>
      </c>
      <c r="Z158" s="45">
        <f t="shared" si="58"/>
        <v>-2.0527070634636071E-2</v>
      </c>
      <c r="AA158" s="45">
        <f t="shared" si="59"/>
        <v>-1.5557792623775967E-2</v>
      </c>
      <c r="AB158" s="45">
        <f t="shared" si="60"/>
        <v>4.2353816119735987E-2</v>
      </c>
      <c r="AC158" s="45">
        <f t="shared" si="61"/>
        <v>2.0896509537746502E-3</v>
      </c>
      <c r="AD158" s="45" t="s">
        <v>22</v>
      </c>
      <c r="AE158" s="45" t="s">
        <v>22</v>
      </c>
      <c r="AF158" s="45" t="s">
        <v>22</v>
      </c>
      <c r="AG158" s="45" t="s">
        <v>22</v>
      </c>
      <c r="AH158" s="58"/>
    </row>
    <row r="159" spans="1:34" x14ac:dyDescent="0.2">
      <c r="A159" s="41">
        <v>152</v>
      </c>
      <c r="B159" s="42" t="s">
        <v>190</v>
      </c>
      <c r="C159" s="43">
        <v>461080</v>
      </c>
      <c r="D159" s="43">
        <v>431850</v>
      </c>
      <c r="E159" s="43">
        <v>442170</v>
      </c>
      <c r="F159" s="43">
        <v>469312</v>
      </c>
      <c r="G159" s="43">
        <v>340270</v>
      </c>
      <c r="H159" s="43">
        <v>347800</v>
      </c>
      <c r="I159" s="43">
        <v>370630</v>
      </c>
      <c r="J159" s="43">
        <v>389653</v>
      </c>
      <c r="K159" s="43">
        <v>0</v>
      </c>
      <c r="L159" s="43">
        <v>0</v>
      </c>
      <c r="M159" s="43">
        <v>0</v>
      </c>
      <c r="N159" s="43">
        <v>0</v>
      </c>
      <c r="O159" s="43">
        <v>0</v>
      </c>
      <c r="P159" s="43">
        <v>0</v>
      </c>
      <c r="Q159" s="43">
        <v>0</v>
      </c>
      <c r="R159" s="43">
        <v>0</v>
      </c>
      <c r="S159" s="44" t="str">
        <f t="shared" si="56"/>
        <v>-</v>
      </c>
      <c r="T159" s="43"/>
      <c r="U159" s="121" t="str">
        <f t="shared" si="51"/>
        <v>ok</v>
      </c>
      <c r="V159" s="45">
        <f t="shared" si="52"/>
        <v>-6.3394638674416581E-2</v>
      </c>
      <c r="W159" s="45">
        <f t="shared" si="53"/>
        <v>2.3897186523098298E-2</v>
      </c>
      <c r="X159" s="45">
        <f t="shared" si="54"/>
        <v>6.1383630730262116E-2</v>
      </c>
      <c r="Y159" s="45">
        <f t="shared" si="57"/>
        <v>7.2953928596479452E-3</v>
      </c>
      <c r="Z159" s="45">
        <f t="shared" si="58"/>
        <v>2.2129485408646076E-2</v>
      </c>
      <c r="AA159" s="45">
        <f t="shared" si="59"/>
        <v>6.5641173087981605E-2</v>
      </c>
      <c r="AB159" s="45">
        <f t="shared" si="60"/>
        <v>5.1326120389606884E-2</v>
      </c>
      <c r="AC159" s="45">
        <f t="shared" si="61"/>
        <v>4.6365592962078185E-2</v>
      </c>
      <c r="AD159" s="45" t="s">
        <v>22</v>
      </c>
      <c r="AE159" s="45" t="s">
        <v>22</v>
      </c>
      <c r="AF159" s="45" t="s">
        <v>22</v>
      </c>
      <c r="AG159" s="45" t="s">
        <v>22</v>
      </c>
      <c r="AH159" s="58"/>
    </row>
    <row r="160" spans="1:34" x14ac:dyDescent="0.2">
      <c r="A160" s="41">
        <v>153</v>
      </c>
      <c r="B160" s="42" t="s">
        <v>191</v>
      </c>
      <c r="C160" s="43">
        <v>188160</v>
      </c>
      <c r="D160" s="43">
        <v>186630</v>
      </c>
      <c r="E160" s="43">
        <v>197800</v>
      </c>
      <c r="F160" s="43">
        <v>231292.76</v>
      </c>
      <c r="G160" s="43">
        <v>138570</v>
      </c>
      <c r="H160" s="43">
        <v>135660</v>
      </c>
      <c r="I160" s="43">
        <v>135920</v>
      </c>
      <c r="J160" s="43">
        <v>141672</v>
      </c>
      <c r="K160" s="43">
        <v>0</v>
      </c>
      <c r="L160" s="43">
        <v>0</v>
      </c>
      <c r="M160" s="43">
        <v>0</v>
      </c>
      <c r="N160" s="43">
        <v>0</v>
      </c>
      <c r="O160" s="43">
        <v>0</v>
      </c>
      <c r="P160" s="43">
        <v>0</v>
      </c>
      <c r="Q160" s="43">
        <v>0</v>
      </c>
      <c r="R160" s="43">
        <v>0</v>
      </c>
      <c r="S160" s="44" t="str">
        <f t="shared" si="56"/>
        <v>-</v>
      </c>
      <c r="T160" s="43"/>
      <c r="U160" s="121" t="str">
        <f t="shared" si="51"/>
        <v>ok</v>
      </c>
      <c r="V160" s="45">
        <f t="shared" si="52"/>
        <v>-8.1313775510204085E-3</v>
      </c>
      <c r="W160" s="45">
        <f t="shared" si="53"/>
        <v>5.9851042168997483E-2</v>
      </c>
      <c r="X160" s="45">
        <f t="shared" si="54"/>
        <v>0.16932639029322552</v>
      </c>
      <c r="Y160" s="45">
        <f t="shared" si="57"/>
        <v>7.3682018303734206E-2</v>
      </c>
      <c r="Z160" s="45">
        <f t="shared" si="58"/>
        <v>-2.1000216497077291E-2</v>
      </c>
      <c r="AA160" s="45">
        <f t="shared" si="59"/>
        <v>1.9165560961226596E-3</v>
      </c>
      <c r="AB160" s="45">
        <f t="shared" si="60"/>
        <v>4.2319011183048851E-2</v>
      </c>
      <c r="AC160" s="45">
        <f t="shared" si="61"/>
        <v>7.7451169273647395E-3</v>
      </c>
      <c r="AD160" s="45" t="s">
        <v>22</v>
      </c>
      <c r="AE160" s="45" t="s">
        <v>22</v>
      </c>
      <c r="AF160" s="45" t="s">
        <v>22</v>
      </c>
      <c r="AG160" s="45" t="s">
        <v>22</v>
      </c>
      <c r="AH160" s="58"/>
    </row>
    <row r="161" spans="1:34" x14ac:dyDescent="0.2">
      <c r="A161" s="41">
        <v>154</v>
      </c>
      <c r="B161" s="42" t="s">
        <v>57</v>
      </c>
      <c r="C161" s="43">
        <v>5150860</v>
      </c>
      <c r="D161" s="43">
        <v>5375720</v>
      </c>
      <c r="E161" s="43">
        <v>5312590</v>
      </c>
      <c r="F161" s="43">
        <v>5455656</v>
      </c>
      <c r="G161" s="43">
        <v>3618370</v>
      </c>
      <c r="H161" s="43">
        <v>3489640</v>
      </c>
      <c r="I161" s="43">
        <v>3604600</v>
      </c>
      <c r="J161" s="43">
        <v>3782553</v>
      </c>
      <c r="K161" s="43">
        <v>797080</v>
      </c>
      <c r="L161" s="43">
        <v>1109160</v>
      </c>
      <c r="M161" s="43">
        <v>1245040</v>
      </c>
      <c r="N161" s="43">
        <v>1303265</v>
      </c>
      <c r="O161" s="43">
        <v>797080</v>
      </c>
      <c r="P161" s="43">
        <v>1109160</v>
      </c>
      <c r="Q161" s="43">
        <v>1245040</v>
      </c>
      <c r="R161" s="43">
        <v>1303265</v>
      </c>
      <c r="S161" s="44">
        <f t="shared" si="56"/>
        <v>1</v>
      </c>
      <c r="T161" s="43"/>
      <c r="U161" s="121" t="str">
        <f t="shared" si="51"/>
        <v>ok</v>
      </c>
      <c r="V161" s="45">
        <f t="shared" si="52"/>
        <v>4.3654845986883746E-2</v>
      </c>
      <c r="W161" s="45">
        <f t="shared" si="53"/>
        <v>-1.1743543190493552E-2</v>
      </c>
      <c r="X161" s="45">
        <f t="shared" si="54"/>
        <v>2.6929614368885985E-2</v>
      </c>
      <c r="Y161" s="45">
        <f t="shared" si="57"/>
        <v>1.9613639055092058E-2</v>
      </c>
      <c r="Z161" s="45">
        <f t="shared" si="58"/>
        <v>-3.5576792865295699E-2</v>
      </c>
      <c r="AA161" s="45">
        <f t="shared" si="59"/>
        <v>3.2943226235370986E-2</v>
      </c>
      <c r="AB161" s="45">
        <f t="shared" si="60"/>
        <v>4.9368307163069412E-2</v>
      </c>
      <c r="AC161" s="45">
        <f t="shared" si="61"/>
        <v>1.5578246844381567E-2</v>
      </c>
      <c r="AD161" s="45">
        <f>(L161-K161)/K161</f>
        <v>0.39152908114618357</v>
      </c>
      <c r="AE161" s="45">
        <f>(M161-L161)/L161</f>
        <v>0.12250712250712251</v>
      </c>
      <c r="AF161" s="45">
        <f>(N161-M161)/M161</f>
        <v>4.6765565764955344E-2</v>
      </c>
      <c r="AG161" s="45">
        <f t="shared" ref="AG161" si="69">AVERAGE(AD161:AF161)</f>
        <v>0.18693392313942048</v>
      </c>
      <c r="AH161" s="58"/>
    </row>
    <row r="162" spans="1:34" x14ac:dyDescent="0.2">
      <c r="A162" s="41">
        <v>155</v>
      </c>
      <c r="B162" s="42" t="s">
        <v>192</v>
      </c>
      <c r="C162" s="43">
        <v>169450</v>
      </c>
      <c r="D162" s="43">
        <v>162820</v>
      </c>
      <c r="E162" s="43">
        <v>167890</v>
      </c>
      <c r="F162" s="43">
        <v>179850</v>
      </c>
      <c r="G162" s="43">
        <v>131470</v>
      </c>
      <c r="H162" s="43">
        <v>129960.00000000001</v>
      </c>
      <c r="I162" s="43">
        <v>135830</v>
      </c>
      <c r="J162" s="43">
        <v>140770</v>
      </c>
      <c r="K162" s="43">
        <v>0</v>
      </c>
      <c r="L162" s="43">
        <v>0</v>
      </c>
      <c r="M162" s="43">
        <v>0</v>
      </c>
      <c r="N162" s="43">
        <v>0</v>
      </c>
      <c r="O162" s="43">
        <v>0</v>
      </c>
      <c r="P162" s="43">
        <v>0</v>
      </c>
      <c r="Q162" s="43">
        <v>0</v>
      </c>
      <c r="R162" s="43">
        <v>0</v>
      </c>
      <c r="S162" s="44" t="str">
        <f t="shared" si="56"/>
        <v>-</v>
      </c>
      <c r="T162" s="43"/>
      <c r="U162" s="121" t="str">
        <f t="shared" si="51"/>
        <v>ok</v>
      </c>
      <c r="V162" s="45">
        <f t="shared" si="52"/>
        <v>-3.9126586013573328E-2</v>
      </c>
      <c r="W162" s="45">
        <f t="shared" si="53"/>
        <v>3.11386807517504E-2</v>
      </c>
      <c r="X162" s="45">
        <f t="shared" si="54"/>
        <v>7.1237119542557625E-2</v>
      </c>
      <c r="Y162" s="45">
        <f t="shared" si="57"/>
        <v>2.1083071426911567E-2</v>
      </c>
      <c r="Z162" s="45">
        <f t="shared" si="58"/>
        <v>-1.1485510002281778E-2</v>
      </c>
      <c r="AA162" s="45">
        <f t="shared" si="59"/>
        <v>4.5167743921206406E-2</v>
      </c>
      <c r="AB162" s="45">
        <f t="shared" si="60"/>
        <v>3.6368990650077301E-2</v>
      </c>
      <c r="AC162" s="45">
        <f t="shared" si="61"/>
        <v>2.3350408189667309E-2</v>
      </c>
      <c r="AD162" s="45" t="s">
        <v>22</v>
      </c>
      <c r="AE162" s="45" t="s">
        <v>22</v>
      </c>
      <c r="AF162" s="45" t="s">
        <v>22</v>
      </c>
      <c r="AG162" s="45" t="s">
        <v>22</v>
      </c>
      <c r="AH162" s="58"/>
    </row>
    <row r="163" spans="1:34" x14ac:dyDescent="0.2">
      <c r="A163" s="41">
        <v>156</v>
      </c>
      <c r="B163" s="42" t="s">
        <v>193</v>
      </c>
      <c r="C163" s="43">
        <v>700100</v>
      </c>
      <c r="D163" s="43">
        <v>624650</v>
      </c>
      <c r="E163" s="43">
        <v>746890</v>
      </c>
      <c r="F163" s="43">
        <v>825711.14999999991</v>
      </c>
      <c r="G163" s="43">
        <v>503590</v>
      </c>
      <c r="H163" s="43">
        <v>488260</v>
      </c>
      <c r="I163" s="43">
        <v>518070.00000000006</v>
      </c>
      <c r="J163" s="43">
        <v>575061</v>
      </c>
      <c r="K163" s="43">
        <v>0</v>
      </c>
      <c r="L163" s="43">
        <v>0</v>
      </c>
      <c r="M163" s="43">
        <v>0</v>
      </c>
      <c r="N163" s="43">
        <v>0</v>
      </c>
      <c r="O163" s="43">
        <v>0</v>
      </c>
      <c r="P163" s="43">
        <v>0</v>
      </c>
      <c r="Q163" s="43">
        <v>0</v>
      </c>
      <c r="R163" s="43">
        <v>0</v>
      </c>
      <c r="S163" s="44" t="str">
        <f t="shared" si="56"/>
        <v>-</v>
      </c>
      <c r="T163" s="43"/>
      <c r="U163" s="121" t="str">
        <f t="shared" si="51"/>
        <v>ok</v>
      </c>
      <c r="V163" s="45">
        <f t="shared" si="52"/>
        <v>-0.10777031852592486</v>
      </c>
      <c r="W163" s="45">
        <f t="shared" si="53"/>
        <v>0.19569358840950932</v>
      </c>
      <c r="X163" s="45">
        <f t="shared" si="54"/>
        <v>0.10553247466159663</v>
      </c>
      <c r="Y163" s="45">
        <f t="shared" si="57"/>
        <v>6.4485248181727031E-2</v>
      </c>
      <c r="Z163" s="45">
        <f t="shared" si="58"/>
        <v>-3.0441430528803194E-2</v>
      </c>
      <c r="AA163" s="45">
        <f t="shared" si="59"/>
        <v>6.1053537049932535E-2</v>
      </c>
      <c r="AB163" s="45">
        <f t="shared" si="60"/>
        <v>0.11000636979558734</v>
      </c>
      <c r="AC163" s="45">
        <f t="shared" si="61"/>
        <v>4.6872825438905558E-2</v>
      </c>
      <c r="AD163" s="45" t="s">
        <v>22</v>
      </c>
      <c r="AE163" s="45" t="s">
        <v>22</v>
      </c>
      <c r="AF163" s="45" t="s">
        <v>22</v>
      </c>
      <c r="AG163" s="45" t="s">
        <v>22</v>
      </c>
      <c r="AH163" s="58"/>
    </row>
    <row r="164" spans="1:34" x14ac:dyDescent="0.2">
      <c r="A164" s="41">
        <v>157</v>
      </c>
      <c r="B164" s="42" t="s">
        <v>194</v>
      </c>
      <c r="C164" s="43">
        <v>166940</v>
      </c>
      <c r="D164" s="43">
        <v>165260</v>
      </c>
      <c r="E164" s="43">
        <v>161940</v>
      </c>
      <c r="F164" s="43">
        <v>169088.46</v>
      </c>
      <c r="G164" s="43">
        <v>131160</v>
      </c>
      <c r="H164" s="43">
        <v>127500</v>
      </c>
      <c r="I164" s="43">
        <v>131120</v>
      </c>
      <c r="J164" s="43">
        <v>135646</v>
      </c>
      <c r="K164" s="43">
        <v>0</v>
      </c>
      <c r="L164" s="43">
        <v>0</v>
      </c>
      <c r="M164" s="43">
        <v>0</v>
      </c>
      <c r="N164" s="43">
        <v>0</v>
      </c>
      <c r="O164" s="43">
        <v>0</v>
      </c>
      <c r="P164" s="43">
        <v>0</v>
      </c>
      <c r="Q164" s="43">
        <v>0</v>
      </c>
      <c r="R164" s="43">
        <v>0</v>
      </c>
      <c r="S164" s="44" t="str">
        <f t="shared" si="56"/>
        <v>-</v>
      </c>
      <c r="T164" s="43"/>
      <c r="U164" s="121" t="str">
        <f t="shared" si="51"/>
        <v>ok</v>
      </c>
      <c r="V164" s="45">
        <f t="shared" si="52"/>
        <v>-1.0063495866778483E-2</v>
      </c>
      <c r="W164" s="45">
        <f t="shared" si="53"/>
        <v>-2.0089555851385697E-2</v>
      </c>
      <c r="X164" s="45">
        <f t="shared" si="54"/>
        <v>4.4142645424231144E-2</v>
      </c>
      <c r="Y164" s="45">
        <f t="shared" si="57"/>
        <v>4.6631979020223214E-3</v>
      </c>
      <c r="Z164" s="45">
        <f t="shared" si="58"/>
        <v>-2.7904849039341262E-2</v>
      </c>
      <c r="AA164" s="45">
        <f t="shared" si="59"/>
        <v>2.8392156862745099E-2</v>
      </c>
      <c r="AB164" s="45">
        <f t="shared" si="60"/>
        <v>3.4517998779743743E-2</v>
      </c>
      <c r="AC164" s="45">
        <f t="shared" si="61"/>
        <v>1.1668435534382527E-2</v>
      </c>
      <c r="AD164" s="45" t="s">
        <v>22</v>
      </c>
      <c r="AE164" s="45" t="s">
        <v>22</v>
      </c>
      <c r="AF164" s="45" t="s">
        <v>22</v>
      </c>
      <c r="AG164" s="45" t="s">
        <v>22</v>
      </c>
      <c r="AH164" s="58"/>
    </row>
    <row r="165" spans="1:34" x14ac:dyDescent="0.2">
      <c r="A165" s="41">
        <v>158</v>
      </c>
      <c r="B165" s="42" t="s">
        <v>195</v>
      </c>
      <c r="C165" s="43">
        <v>397790</v>
      </c>
      <c r="D165" s="43">
        <v>384430</v>
      </c>
      <c r="E165" s="43">
        <v>432920</v>
      </c>
      <c r="F165" s="43">
        <v>437588.05</v>
      </c>
      <c r="G165" s="43">
        <v>316920</v>
      </c>
      <c r="H165" s="43">
        <v>316860</v>
      </c>
      <c r="I165" s="43">
        <v>342580</v>
      </c>
      <c r="J165" s="43">
        <v>348955</v>
      </c>
      <c r="K165" s="43">
        <v>0</v>
      </c>
      <c r="L165" s="43">
        <v>0</v>
      </c>
      <c r="M165" s="43">
        <v>0</v>
      </c>
      <c r="N165" s="43">
        <v>0</v>
      </c>
      <c r="O165" s="43">
        <v>0</v>
      </c>
      <c r="P165" s="43">
        <v>0</v>
      </c>
      <c r="Q165" s="43">
        <v>0</v>
      </c>
      <c r="R165" s="43">
        <v>0</v>
      </c>
      <c r="S165" s="44" t="str">
        <f t="shared" si="56"/>
        <v>-</v>
      </c>
      <c r="T165" s="43"/>
      <c r="U165" s="121" t="str">
        <f t="shared" si="51"/>
        <v>ok</v>
      </c>
      <c r="V165" s="45">
        <f t="shared" si="52"/>
        <v>-3.3585560220216699E-2</v>
      </c>
      <c r="W165" s="45">
        <f t="shared" si="53"/>
        <v>0.12613479697214058</v>
      </c>
      <c r="X165" s="45">
        <f t="shared" si="54"/>
        <v>1.0782708121592877E-2</v>
      </c>
      <c r="Y165" s="45">
        <f t="shared" si="57"/>
        <v>3.4443981624505592E-2</v>
      </c>
      <c r="Z165" s="45">
        <f t="shared" si="58"/>
        <v>-1.893222264293828E-4</v>
      </c>
      <c r="AA165" s="45">
        <f t="shared" si="59"/>
        <v>8.1171495297607782E-2</v>
      </c>
      <c r="AB165" s="45">
        <f t="shared" si="60"/>
        <v>1.8608792106953119E-2</v>
      </c>
      <c r="AC165" s="45">
        <f t="shared" si="61"/>
        <v>3.3196988392710507E-2</v>
      </c>
      <c r="AD165" s="45" t="s">
        <v>22</v>
      </c>
      <c r="AE165" s="45" t="s">
        <v>22</v>
      </c>
      <c r="AF165" s="45" t="s">
        <v>22</v>
      </c>
      <c r="AG165" s="45" t="s">
        <v>22</v>
      </c>
      <c r="AH165" s="58"/>
    </row>
    <row r="166" spans="1:34" x14ac:dyDescent="0.2">
      <c r="A166" s="41">
        <v>159</v>
      </c>
      <c r="B166" s="42" t="s">
        <v>196</v>
      </c>
      <c r="C166" s="43">
        <v>810810</v>
      </c>
      <c r="D166" s="43">
        <v>811290</v>
      </c>
      <c r="E166" s="43">
        <v>837390</v>
      </c>
      <c r="F166" s="43">
        <v>886482</v>
      </c>
      <c r="G166" s="43">
        <v>557290</v>
      </c>
      <c r="H166" s="43">
        <v>540110</v>
      </c>
      <c r="I166" s="43">
        <v>568360</v>
      </c>
      <c r="J166" s="43">
        <v>656718</v>
      </c>
      <c r="K166" s="43">
        <v>497120</v>
      </c>
      <c r="L166" s="43">
        <v>481460</v>
      </c>
      <c r="M166" s="43">
        <v>495180</v>
      </c>
      <c r="N166" s="43">
        <v>510934</v>
      </c>
      <c r="O166" s="43">
        <v>497120</v>
      </c>
      <c r="P166" s="43">
        <v>481460</v>
      </c>
      <c r="Q166" s="43">
        <v>495180</v>
      </c>
      <c r="R166" s="43">
        <v>510934</v>
      </c>
      <c r="S166" s="44">
        <f t="shared" si="56"/>
        <v>1</v>
      </c>
      <c r="T166" s="43"/>
      <c r="U166" s="121" t="str">
        <f t="shared" si="51"/>
        <v>ok</v>
      </c>
      <c r="V166" s="45">
        <f t="shared" si="52"/>
        <v>5.9200059200059196E-4</v>
      </c>
      <c r="W166" s="45">
        <f t="shared" si="53"/>
        <v>3.217098694671449E-2</v>
      </c>
      <c r="X166" s="45">
        <f t="shared" si="54"/>
        <v>5.8625013434600366E-2</v>
      </c>
      <c r="Y166" s="45">
        <f t="shared" si="57"/>
        <v>3.0462666991105152E-2</v>
      </c>
      <c r="Z166" s="45">
        <f t="shared" si="58"/>
        <v>-3.0827755746559243E-2</v>
      </c>
      <c r="AA166" s="45">
        <f t="shared" si="59"/>
        <v>5.230416026365E-2</v>
      </c>
      <c r="AB166" s="45">
        <f t="shared" si="60"/>
        <v>0.15546132732775</v>
      </c>
      <c r="AC166" s="45">
        <f t="shared" si="61"/>
        <v>5.8979243948280254E-2</v>
      </c>
      <c r="AD166" s="45">
        <f>(L166-K166)/K166</f>
        <v>-3.1501448342452526E-2</v>
      </c>
      <c r="AE166" s="45">
        <f>(M166-L166)/L166</f>
        <v>2.8496656004652517E-2</v>
      </c>
      <c r="AF166" s="45">
        <f>(N166-M166)/M166</f>
        <v>3.1814693646754717E-2</v>
      </c>
      <c r="AG166" s="45">
        <f t="shared" ref="AG166" si="70">AVERAGE(AD166:AF166)</f>
        <v>9.6033004363182354E-3</v>
      </c>
      <c r="AH166" s="58"/>
    </row>
    <row r="167" spans="1:34" x14ac:dyDescent="0.2">
      <c r="A167" s="41">
        <v>160</v>
      </c>
      <c r="B167" s="42" t="s">
        <v>197</v>
      </c>
      <c r="C167" s="43">
        <v>144220</v>
      </c>
      <c r="D167" s="43">
        <v>147440</v>
      </c>
      <c r="E167" s="43">
        <v>145720</v>
      </c>
      <c r="F167" s="43">
        <v>144798.19</v>
      </c>
      <c r="G167" s="43">
        <v>104200</v>
      </c>
      <c r="H167" s="43">
        <v>102400</v>
      </c>
      <c r="I167" s="43">
        <v>107550</v>
      </c>
      <c r="J167" s="43">
        <v>118882</v>
      </c>
      <c r="K167" s="43">
        <v>0</v>
      </c>
      <c r="L167" s="43">
        <v>0</v>
      </c>
      <c r="M167" s="43">
        <v>0</v>
      </c>
      <c r="N167" s="43">
        <v>0</v>
      </c>
      <c r="O167" s="43">
        <v>0</v>
      </c>
      <c r="P167" s="43">
        <v>0</v>
      </c>
      <c r="Q167" s="43">
        <v>0</v>
      </c>
      <c r="R167" s="43">
        <v>0</v>
      </c>
      <c r="S167" s="44" t="str">
        <f t="shared" si="56"/>
        <v>-</v>
      </c>
      <c r="T167" s="43"/>
      <c r="U167" s="121" t="str">
        <f t="shared" si="51"/>
        <v>ok</v>
      </c>
      <c r="V167" s="45">
        <f t="shared" si="52"/>
        <v>2.2327000416031063E-2</v>
      </c>
      <c r="W167" s="45">
        <f t="shared" si="53"/>
        <v>-1.166576234400434E-2</v>
      </c>
      <c r="X167" s="45">
        <f t="shared" si="54"/>
        <v>-6.3258989843535387E-3</v>
      </c>
      <c r="Y167" s="45">
        <f t="shared" si="57"/>
        <v>1.4451130292243949E-3</v>
      </c>
      <c r="Z167" s="45">
        <f t="shared" si="58"/>
        <v>-1.7274472168905951E-2</v>
      </c>
      <c r="AA167" s="45">
        <f t="shared" si="59"/>
        <v>5.029296875E-2</v>
      </c>
      <c r="AB167" s="45">
        <f t="shared" si="60"/>
        <v>0.10536494653649466</v>
      </c>
      <c r="AC167" s="45">
        <f t="shared" si="61"/>
        <v>4.6127814372529573E-2</v>
      </c>
      <c r="AD167" s="45" t="s">
        <v>22</v>
      </c>
      <c r="AE167" s="45" t="s">
        <v>22</v>
      </c>
      <c r="AF167" s="45" t="s">
        <v>22</v>
      </c>
      <c r="AG167" s="45" t="s">
        <v>22</v>
      </c>
      <c r="AH167" s="58"/>
    </row>
    <row r="168" spans="1:34" x14ac:dyDescent="0.2">
      <c r="A168" s="41">
        <v>161</v>
      </c>
      <c r="B168" s="42" t="s">
        <v>198</v>
      </c>
      <c r="C168" s="43">
        <v>1475930</v>
      </c>
      <c r="D168" s="43">
        <v>1438190</v>
      </c>
      <c r="E168" s="43">
        <v>1424160</v>
      </c>
      <c r="F168" s="43">
        <v>1538442.81</v>
      </c>
      <c r="G168" s="43">
        <v>1005270</v>
      </c>
      <c r="H168" s="43">
        <v>1013260</v>
      </c>
      <c r="I168" s="43">
        <v>1048480</v>
      </c>
      <c r="J168" s="43">
        <v>1128892</v>
      </c>
      <c r="K168" s="43">
        <v>1088910</v>
      </c>
      <c r="L168" s="43">
        <v>1127200</v>
      </c>
      <c r="M168" s="43">
        <v>1199670</v>
      </c>
      <c r="N168" s="43">
        <v>1253778</v>
      </c>
      <c r="O168" s="43">
        <v>1088910</v>
      </c>
      <c r="P168" s="43">
        <v>1127200</v>
      </c>
      <c r="Q168" s="43">
        <v>1199670</v>
      </c>
      <c r="R168" s="43">
        <v>1253778</v>
      </c>
      <c r="S168" s="44">
        <f t="shared" si="56"/>
        <v>1</v>
      </c>
      <c r="T168" s="43"/>
      <c r="U168" s="121" t="str">
        <f t="shared" si="51"/>
        <v>esgoto maior</v>
      </c>
      <c r="V168" s="45">
        <f t="shared" si="52"/>
        <v>-2.5570318375532714E-2</v>
      </c>
      <c r="W168" s="45">
        <f t="shared" si="53"/>
        <v>-9.7553174476251395E-3</v>
      </c>
      <c r="X168" s="45">
        <f t="shared" si="54"/>
        <v>8.0245765925176987E-2</v>
      </c>
      <c r="Y168" s="45">
        <f t="shared" si="57"/>
        <v>1.4973376700673044E-2</v>
      </c>
      <c r="Z168" s="45">
        <f t="shared" si="58"/>
        <v>7.9481134421598171E-3</v>
      </c>
      <c r="AA168" s="45">
        <f t="shared" si="59"/>
        <v>3.4759094408147957E-2</v>
      </c>
      <c r="AB168" s="45">
        <f t="shared" si="60"/>
        <v>7.6693880665344119E-2</v>
      </c>
      <c r="AC168" s="45">
        <f t="shared" si="61"/>
        <v>3.9800362838550631E-2</v>
      </c>
      <c r="AD168" s="45">
        <f>(L168-K168)/K168</f>
        <v>3.5163603970943418E-2</v>
      </c>
      <c r="AE168" s="45">
        <f>(M168-L168)/L168</f>
        <v>6.4292051100070968E-2</v>
      </c>
      <c r="AF168" s="45">
        <f>(N168-M168)/M168</f>
        <v>4.5102403160869241E-2</v>
      </c>
      <c r="AG168" s="45">
        <f t="shared" ref="AG168" si="71">AVERAGE(AD168:AF168)</f>
        <v>4.8186019410627882E-2</v>
      </c>
      <c r="AH168" s="58"/>
    </row>
    <row r="169" spans="1:34" x14ac:dyDescent="0.2">
      <c r="A169" s="41">
        <v>162</v>
      </c>
      <c r="B169" s="42" t="s">
        <v>58</v>
      </c>
      <c r="C169" s="43">
        <v>172130</v>
      </c>
      <c r="D169" s="43">
        <v>169120</v>
      </c>
      <c r="E169" s="43">
        <v>163520</v>
      </c>
      <c r="F169" s="43">
        <v>179984.29000000004</v>
      </c>
      <c r="G169" s="43">
        <v>127480</v>
      </c>
      <c r="H169" s="43">
        <v>123820</v>
      </c>
      <c r="I169" s="43">
        <v>128190</v>
      </c>
      <c r="J169" s="43">
        <v>133167</v>
      </c>
      <c r="K169" s="43">
        <v>0</v>
      </c>
      <c r="L169" s="43">
        <v>0</v>
      </c>
      <c r="M169" s="43">
        <v>0</v>
      </c>
      <c r="N169" s="43">
        <v>0</v>
      </c>
      <c r="O169" s="43">
        <v>0</v>
      </c>
      <c r="P169" s="43">
        <v>0</v>
      </c>
      <c r="Q169" s="43">
        <v>0</v>
      </c>
      <c r="R169" s="43">
        <v>0</v>
      </c>
      <c r="S169" s="44" t="str">
        <f t="shared" si="56"/>
        <v>-</v>
      </c>
      <c r="T169" s="43"/>
      <c r="U169" s="121" t="str">
        <f t="shared" si="51"/>
        <v>ok</v>
      </c>
      <c r="V169" s="45">
        <f t="shared" si="52"/>
        <v>-1.7486783245221633E-2</v>
      </c>
      <c r="W169" s="45">
        <f t="shared" si="53"/>
        <v>-3.3112582781456956E-2</v>
      </c>
      <c r="X169" s="45">
        <f t="shared" si="54"/>
        <v>0.10068670499021549</v>
      </c>
      <c r="Y169" s="45">
        <f t="shared" si="57"/>
        <v>1.6695779654512303E-2</v>
      </c>
      <c r="Z169" s="45">
        <f t="shared" si="58"/>
        <v>-2.8710385942893001E-2</v>
      </c>
      <c r="AA169" s="45">
        <f t="shared" si="59"/>
        <v>3.5293167501211434E-2</v>
      </c>
      <c r="AB169" s="45">
        <f t="shared" si="60"/>
        <v>3.8825181371401826E-2</v>
      </c>
      <c r="AC169" s="45">
        <f t="shared" si="61"/>
        <v>1.5135987643240085E-2</v>
      </c>
      <c r="AD169" s="45" t="s">
        <v>22</v>
      </c>
      <c r="AE169" s="45" t="s">
        <v>22</v>
      </c>
      <c r="AF169" s="45" t="s">
        <v>22</v>
      </c>
      <c r="AG169" s="45" t="s">
        <v>22</v>
      </c>
      <c r="AH169" s="58"/>
    </row>
    <row r="170" spans="1:34" x14ac:dyDescent="0.2">
      <c r="A170" s="41">
        <v>163</v>
      </c>
      <c r="B170" s="42" t="s">
        <v>199</v>
      </c>
      <c r="C170" s="43">
        <v>235590</v>
      </c>
      <c r="D170" s="43">
        <v>219150</v>
      </c>
      <c r="E170" s="43">
        <v>211320</v>
      </c>
      <c r="F170" s="43">
        <v>227041</v>
      </c>
      <c r="G170" s="43">
        <v>151380</v>
      </c>
      <c r="H170" s="43">
        <v>149600</v>
      </c>
      <c r="I170" s="43">
        <v>154880</v>
      </c>
      <c r="J170" s="43">
        <v>161398</v>
      </c>
      <c r="K170" s="43">
        <v>0</v>
      </c>
      <c r="L170" s="43">
        <v>0</v>
      </c>
      <c r="M170" s="43">
        <v>0</v>
      </c>
      <c r="N170" s="43">
        <v>0</v>
      </c>
      <c r="O170" s="43">
        <v>0</v>
      </c>
      <c r="P170" s="43">
        <v>0</v>
      </c>
      <c r="Q170" s="43">
        <v>0</v>
      </c>
      <c r="R170" s="43">
        <v>0</v>
      </c>
      <c r="S170" s="44" t="str">
        <f t="shared" si="56"/>
        <v>-</v>
      </c>
      <c r="T170" s="43"/>
      <c r="U170" s="121" t="str">
        <f t="shared" si="51"/>
        <v>ok</v>
      </c>
      <c r="V170" s="45">
        <f t="shared" si="52"/>
        <v>-6.9782248822106208E-2</v>
      </c>
      <c r="W170" s="45">
        <f t="shared" si="53"/>
        <v>-3.572895277207392E-2</v>
      </c>
      <c r="X170" s="45">
        <f t="shared" si="54"/>
        <v>7.4394283551012685E-2</v>
      </c>
      <c r="Y170" s="45">
        <f t="shared" si="57"/>
        <v>-1.0372306014389146E-2</v>
      </c>
      <c r="Z170" s="45">
        <f t="shared" si="58"/>
        <v>-1.1758488571806051E-2</v>
      </c>
      <c r="AA170" s="45">
        <f t="shared" si="59"/>
        <v>3.5294117647058823E-2</v>
      </c>
      <c r="AB170" s="45">
        <f t="shared" si="60"/>
        <v>4.2084194214876032E-2</v>
      </c>
      <c r="AC170" s="45">
        <f t="shared" si="61"/>
        <v>2.1873274430042933E-2</v>
      </c>
      <c r="AD170" s="45" t="s">
        <v>22</v>
      </c>
      <c r="AE170" s="45" t="s">
        <v>22</v>
      </c>
      <c r="AF170" s="45" t="s">
        <v>22</v>
      </c>
      <c r="AG170" s="45" t="s">
        <v>22</v>
      </c>
      <c r="AH170" s="58"/>
    </row>
    <row r="171" spans="1:34" x14ac:dyDescent="0.2">
      <c r="A171" s="41">
        <v>164</v>
      </c>
      <c r="B171" s="42" t="s">
        <v>200</v>
      </c>
      <c r="C171" s="43">
        <v>567200</v>
      </c>
      <c r="D171" s="43">
        <v>572660</v>
      </c>
      <c r="E171" s="43">
        <v>588680</v>
      </c>
      <c r="F171" s="43">
        <v>597845</v>
      </c>
      <c r="G171" s="43">
        <v>460400</v>
      </c>
      <c r="H171" s="43">
        <v>466620</v>
      </c>
      <c r="I171" s="43">
        <v>507780</v>
      </c>
      <c r="J171" s="43">
        <v>539514</v>
      </c>
      <c r="K171" s="43">
        <v>488010</v>
      </c>
      <c r="L171" s="43">
        <v>498550</v>
      </c>
      <c r="M171" s="43">
        <v>539760</v>
      </c>
      <c r="N171" s="43">
        <v>571837</v>
      </c>
      <c r="O171" s="43">
        <v>488010</v>
      </c>
      <c r="P171" s="43">
        <v>498550</v>
      </c>
      <c r="Q171" s="43">
        <v>539760</v>
      </c>
      <c r="R171" s="43">
        <v>571837</v>
      </c>
      <c r="S171" s="44">
        <f t="shared" si="56"/>
        <v>1</v>
      </c>
      <c r="T171" s="43"/>
      <c r="U171" s="121" t="str">
        <f t="shared" si="51"/>
        <v>esgoto maior</v>
      </c>
      <c r="V171" s="45">
        <f t="shared" si="52"/>
        <v>9.6262341325810998E-3</v>
      </c>
      <c r="W171" s="45">
        <f t="shared" si="53"/>
        <v>2.7974714490273462E-2</v>
      </c>
      <c r="X171" s="45">
        <f t="shared" si="54"/>
        <v>1.5568730040089691E-2</v>
      </c>
      <c r="Y171" s="45">
        <f t="shared" si="57"/>
        <v>1.7723226220981419E-2</v>
      </c>
      <c r="Z171" s="45">
        <f t="shared" si="58"/>
        <v>1.3509991311902694E-2</v>
      </c>
      <c r="AA171" s="45">
        <f t="shared" si="59"/>
        <v>8.8208820882088215E-2</v>
      </c>
      <c r="AB171" s="45">
        <f t="shared" si="60"/>
        <v>6.2495568947181848E-2</v>
      </c>
      <c r="AC171" s="45">
        <f t="shared" si="61"/>
        <v>5.4738127047057585E-2</v>
      </c>
      <c r="AD171" s="45">
        <f>(L171-K171)/K171</f>
        <v>2.1597918075449273E-2</v>
      </c>
      <c r="AE171" s="45">
        <f>(M171-L171)/L171</f>
        <v>8.2659713168187751E-2</v>
      </c>
      <c r="AF171" s="45">
        <f>(N171-M171)/M171</f>
        <v>5.9428264413813547E-2</v>
      </c>
      <c r="AG171" s="45">
        <f t="shared" ref="AG171" si="72">AVERAGE(AD171:AF171)</f>
        <v>5.4561965219150188E-2</v>
      </c>
      <c r="AH171" s="58"/>
    </row>
    <row r="172" spans="1:34" x14ac:dyDescent="0.2">
      <c r="A172" s="41">
        <v>165</v>
      </c>
      <c r="B172" s="42" t="s">
        <v>201</v>
      </c>
      <c r="C172" s="43">
        <v>155170</v>
      </c>
      <c r="D172" s="43">
        <v>162170</v>
      </c>
      <c r="E172" s="43">
        <v>167350</v>
      </c>
      <c r="F172" s="43">
        <v>185266</v>
      </c>
      <c r="G172" s="43">
        <v>118840</v>
      </c>
      <c r="H172" s="43">
        <v>117400</v>
      </c>
      <c r="I172" s="43">
        <v>123440</v>
      </c>
      <c r="J172" s="43">
        <v>136158</v>
      </c>
      <c r="K172" s="43">
        <v>0</v>
      </c>
      <c r="L172" s="43">
        <v>0</v>
      </c>
      <c r="M172" s="43">
        <v>0</v>
      </c>
      <c r="N172" s="43">
        <v>0</v>
      </c>
      <c r="O172" s="43">
        <v>0</v>
      </c>
      <c r="P172" s="43">
        <v>0</v>
      </c>
      <c r="Q172" s="43">
        <v>0</v>
      </c>
      <c r="R172" s="43">
        <v>0</v>
      </c>
      <c r="S172" s="44" t="str">
        <f t="shared" si="56"/>
        <v>-</v>
      </c>
      <c r="T172" s="43"/>
      <c r="U172" s="121" t="str">
        <f t="shared" si="51"/>
        <v>ok</v>
      </c>
      <c r="V172" s="45">
        <f t="shared" si="52"/>
        <v>4.5111812850422116E-2</v>
      </c>
      <c r="W172" s="45">
        <f t="shared" si="53"/>
        <v>3.1941789480175127E-2</v>
      </c>
      <c r="X172" s="45">
        <f t="shared" si="54"/>
        <v>0.10705706602927995</v>
      </c>
      <c r="Y172" s="45">
        <f t="shared" si="57"/>
        <v>6.1370222786625732E-2</v>
      </c>
      <c r="Z172" s="45">
        <f t="shared" si="58"/>
        <v>-1.2117132278694043E-2</v>
      </c>
      <c r="AA172" s="45">
        <f t="shared" si="59"/>
        <v>5.1448040885860309E-2</v>
      </c>
      <c r="AB172" s="45">
        <f t="shared" si="60"/>
        <v>0.10302981205443941</v>
      </c>
      <c r="AC172" s="45">
        <f t="shared" si="61"/>
        <v>4.7453573553868561E-2</v>
      </c>
      <c r="AD172" s="45" t="s">
        <v>22</v>
      </c>
      <c r="AE172" s="45" t="s">
        <v>22</v>
      </c>
      <c r="AF172" s="45" t="s">
        <v>22</v>
      </c>
      <c r="AG172" s="45" t="s">
        <v>22</v>
      </c>
      <c r="AH172" s="58"/>
    </row>
    <row r="173" spans="1:34" x14ac:dyDescent="0.2">
      <c r="A173" s="41">
        <v>166</v>
      </c>
      <c r="B173" s="42" t="s">
        <v>59</v>
      </c>
      <c r="C173" s="43">
        <v>484690</v>
      </c>
      <c r="D173" s="43">
        <v>415200</v>
      </c>
      <c r="E173" s="43">
        <v>489540</v>
      </c>
      <c r="F173" s="43">
        <v>463241</v>
      </c>
      <c r="G173" s="43">
        <v>331460</v>
      </c>
      <c r="H173" s="43">
        <v>320970</v>
      </c>
      <c r="I173" s="43">
        <v>339230</v>
      </c>
      <c r="J173" s="43">
        <v>348467</v>
      </c>
      <c r="K173" s="43">
        <v>0</v>
      </c>
      <c r="L173" s="43">
        <v>0</v>
      </c>
      <c r="M173" s="43">
        <v>0</v>
      </c>
      <c r="N173" s="43">
        <v>0</v>
      </c>
      <c r="O173" s="43">
        <v>0</v>
      </c>
      <c r="P173" s="43">
        <v>0</v>
      </c>
      <c r="Q173" s="43">
        <v>0</v>
      </c>
      <c r="R173" s="43">
        <v>0</v>
      </c>
      <c r="S173" s="44" t="str">
        <f t="shared" si="56"/>
        <v>-</v>
      </c>
      <c r="T173" s="43"/>
      <c r="U173" s="121" t="str">
        <f t="shared" si="51"/>
        <v>ok</v>
      </c>
      <c r="V173" s="45">
        <f t="shared" si="52"/>
        <v>-0.14336998906517567</v>
      </c>
      <c r="W173" s="45">
        <f t="shared" si="53"/>
        <v>0.17904624277456646</v>
      </c>
      <c r="X173" s="45">
        <f t="shared" si="54"/>
        <v>-5.3721861339216408E-2</v>
      </c>
      <c r="Y173" s="45">
        <f t="shared" si="57"/>
        <v>-6.0152025432752068E-3</v>
      </c>
      <c r="Z173" s="45">
        <f t="shared" si="58"/>
        <v>-3.1647860978700294E-2</v>
      </c>
      <c r="AA173" s="45">
        <f t="shared" si="59"/>
        <v>5.6890052029784713E-2</v>
      </c>
      <c r="AB173" s="45">
        <f t="shared" si="60"/>
        <v>2.7229313445155206E-2</v>
      </c>
      <c r="AC173" s="45">
        <f t="shared" si="61"/>
        <v>1.7490501498746539E-2</v>
      </c>
      <c r="AD173" s="45" t="s">
        <v>22</v>
      </c>
      <c r="AE173" s="45" t="s">
        <v>22</v>
      </c>
      <c r="AF173" s="45" t="s">
        <v>22</v>
      </c>
      <c r="AG173" s="45" t="s">
        <v>22</v>
      </c>
      <c r="AH173" s="58"/>
    </row>
    <row r="174" spans="1:34" x14ac:dyDescent="0.2">
      <c r="A174" s="41">
        <v>167</v>
      </c>
      <c r="B174" s="42" t="s">
        <v>202</v>
      </c>
      <c r="C174" s="43">
        <v>93570</v>
      </c>
      <c r="D174" s="43">
        <v>95570</v>
      </c>
      <c r="E174" s="43">
        <v>94950</v>
      </c>
      <c r="F174" s="43">
        <v>85629</v>
      </c>
      <c r="G174" s="43">
        <v>68280</v>
      </c>
      <c r="H174" s="43">
        <v>68970</v>
      </c>
      <c r="I174" s="43">
        <v>67830</v>
      </c>
      <c r="J174" s="43">
        <v>69410</v>
      </c>
      <c r="K174" s="43">
        <v>0</v>
      </c>
      <c r="L174" s="43">
        <v>0</v>
      </c>
      <c r="M174" s="43">
        <v>0</v>
      </c>
      <c r="N174" s="43">
        <v>0</v>
      </c>
      <c r="O174" s="43">
        <v>0</v>
      </c>
      <c r="P174" s="43">
        <v>0</v>
      </c>
      <c r="Q174" s="43">
        <v>0</v>
      </c>
      <c r="R174" s="43">
        <v>0</v>
      </c>
      <c r="S174" s="44" t="str">
        <f t="shared" si="56"/>
        <v>-</v>
      </c>
      <c r="T174" s="43"/>
      <c r="U174" s="121" t="str">
        <f t="shared" si="51"/>
        <v>ok</v>
      </c>
      <c r="V174" s="45">
        <f t="shared" si="52"/>
        <v>2.1374372127818744E-2</v>
      </c>
      <c r="W174" s="45">
        <f t="shared" si="53"/>
        <v>-6.4873914408287115E-3</v>
      </c>
      <c r="X174" s="45">
        <f t="shared" si="54"/>
        <v>-9.8167456556082153E-2</v>
      </c>
      <c r="Y174" s="45">
        <f t="shared" si="57"/>
        <v>-2.7760158623030707E-2</v>
      </c>
      <c r="Z174" s="45">
        <f t="shared" si="58"/>
        <v>1.0105448154657293E-2</v>
      </c>
      <c r="AA174" s="45">
        <f t="shared" si="59"/>
        <v>-1.6528925619834711E-2</v>
      </c>
      <c r="AB174" s="45">
        <f t="shared" si="60"/>
        <v>2.3293527937490784E-2</v>
      </c>
      <c r="AC174" s="45">
        <f t="shared" si="61"/>
        <v>5.6233501574377886E-3</v>
      </c>
      <c r="AD174" s="45" t="s">
        <v>22</v>
      </c>
      <c r="AE174" s="45" t="s">
        <v>22</v>
      </c>
      <c r="AF174" s="45" t="s">
        <v>22</v>
      </c>
      <c r="AG174" s="45" t="s">
        <v>22</v>
      </c>
      <c r="AH174" s="58"/>
    </row>
    <row r="175" spans="1:34" x14ac:dyDescent="0.2">
      <c r="A175" s="41">
        <v>168</v>
      </c>
      <c r="B175" s="42" t="s">
        <v>203</v>
      </c>
      <c r="C175" s="43">
        <v>1284270</v>
      </c>
      <c r="D175" s="43">
        <v>1286610</v>
      </c>
      <c r="E175" s="43">
        <v>1321480</v>
      </c>
      <c r="F175" s="43">
        <v>1398961.72</v>
      </c>
      <c r="G175" s="43">
        <v>971070</v>
      </c>
      <c r="H175" s="43">
        <v>977050</v>
      </c>
      <c r="I175" s="43">
        <v>985910</v>
      </c>
      <c r="J175" s="43">
        <v>1017680</v>
      </c>
      <c r="K175" s="43">
        <v>911470</v>
      </c>
      <c r="L175" s="43">
        <v>917210</v>
      </c>
      <c r="M175" s="43">
        <v>926020</v>
      </c>
      <c r="N175" s="43">
        <v>947187</v>
      </c>
      <c r="O175" s="43">
        <v>911470</v>
      </c>
      <c r="P175" s="43">
        <v>917210</v>
      </c>
      <c r="Q175" s="43">
        <v>926020</v>
      </c>
      <c r="R175" s="43">
        <v>947187</v>
      </c>
      <c r="S175" s="44">
        <f t="shared" si="56"/>
        <v>1</v>
      </c>
      <c r="T175" s="43"/>
      <c r="U175" s="121" t="str">
        <f t="shared" si="51"/>
        <v>ok</v>
      </c>
      <c r="V175" s="45">
        <f t="shared" si="52"/>
        <v>1.8220467658669906E-3</v>
      </c>
      <c r="W175" s="45">
        <f t="shared" si="53"/>
        <v>2.7102229890953747E-2</v>
      </c>
      <c r="X175" s="45">
        <f t="shared" si="54"/>
        <v>5.86325332203287E-2</v>
      </c>
      <c r="Y175" s="45">
        <f t="shared" si="57"/>
        <v>2.9185603292383146E-2</v>
      </c>
      <c r="Z175" s="45">
        <f t="shared" si="58"/>
        <v>6.1581554367862255E-3</v>
      </c>
      <c r="AA175" s="45">
        <f t="shared" si="59"/>
        <v>9.068113197891612E-3</v>
      </c>
      <c r="AB175" s="45">
        <f t="shared" si="60"/>
        <v>3.2224036676775772E-2</v>
      </c>
      <c r="AC175" s="45">
        <f t="shared" si="61"/>
        <v>1.5816768437151203E-2</v>
      </c>
      <c r="AD175" s="45">
        <f>(L175-K175)/K175</f>
        <v>6.2975193917517852E-3</v>
      </c>
      <c r="AE175" s="45">
        <f>(M175-L175)/L175</f>
        <v>9.6052158175336071E-3</v>
      </c>
      <c r="AF175" s="45">
        <f>(N175-M175)/M175</f>
        <v>2.2858037623377465E-2</v>
      </c>
      <c r="AG175" s="45">
        <f t="shared" ref="AG175" si="73">AVERAGE(AD175:AF175)</f>
        <v>1.2920257610887617E-2</v>
      </c>
      <c r="AH175" s="58"/>
    </row>
    <row r="176" spans="1:34" x14ac:dyDescent="0.2">
      <c r="A176" s="41">
        <v>169</v>
      </c>
      <c r="B176" s="42" t="s">
        <v>204</v>
      </c>
      <c r="C176" s="43">
        <v>708790</v>
      </c>
      <c r="D176" s="43">
        <v>672080</v>
      </c>
      <c r="E176" s="43">
        <v>669230</v>
      </c>
      <c r="F176" s="43">
        <v>710585.01</v>
      </c>
      <c r="G176" s="43">
        <v>504170</v>
      </c>
      <c r="H176" s="43">
        <v>499090</v>
      </c>
      <c r="I176" s="43">
        <v>501980</v>
      </c>
      <c r="J176" s="43">
        <v>535185</v>
      </c>
      <c r="K176" s="43">
        <v>0</v>
      </c>
      <c r="L176" s="43">
        <v>0</v>
      </c>
      <c r="M176" s="43">
        <v>0</v>
      </c>
      <c r="N176" s="43">
        <v>0</v>
      </c>
      <c r="O176" s="43">
        <v>0</v>
      </c>
      <c r="P176" s="43">
        <v>0</v>
      </c>
      <c r="Q176" s="43">
        <v>0</v>
      </c>
      <c r="R176" s="43">
        <v>0</v>
      </c>
      <c r="S176" s="44" t="str">
        <f t="shared" si="56"/>
        <v>-</v>
      </c>
      <c r="T176" s="43"/>
      <c r="U176" s="121" t="str">
        <f t="shared" si="51"/>
        <v>ok</v>
      </c>
      <c r="V176" s="45">
        <f t="shared" si="52"/>
        <v>-5.1792491429055149E-2</v>
      </c>
      <c r="W176" s="45">
        <f t="shared" si="53"/>
        <v>-4.2405665992143789E-3</v>
      </c>
      <c r="X176" s="45">
        <f t="shared" si="54"/>
        <v>6.1794913557371919E-2</v>
      </c>
      <c r="Y176" s="45">
        <f t="shared" si="57"/>
        <v>1.9206185097007968E-3</v>
      </c>
      <c r="Z176" s="45">
        <f t="shared" si="58"/>
        <v>-1.0075966439891306E-2</v>
      </c>
      <c r="AA176" s="45">
        <f t="shared" si="59"/>
        <v>5.790538780580657E-3</v>
      </c>
      <c r="AB176" s="45">
        <f t="shared" si="60"/>
        <v>6.6148053707319021E-2</v>
      </c>
      <c r="AC176" s="45">
        <f t="shared" si="61"/>
        <v>2.0620875349336123E-2</v>
      </c>
      <c r="AD176" s="45" t="s">
        <v>22</v>
      </c>
      <c r="AE176" s="45" t="s">
        <v>22</v>
      </c>
      <c r="AF176" s="45" t="s">
        <v>22</v>
      </c>
      <c r="AG176" s="45" t="s">
        <v>22</v>
      </c>
      <c r="AH176" s="58"/>
    </row>
    <row r="177" spans="1:34" x14ac:dyDescent="0.2">
      <c r="A177" s="41">
        <v>170</v>
      </c>
      <c r="B177" s="42" t="s">
        <v>205</v>
      </c>
      <c r="C177" s="43">
        <v>1852380</v>
      </c>
      <c r="D177" s="43">
        <v>1755640</v>
      </c>
      <c r="E177" s="43">
        <v>1915370</v>
      </c>
      <c r="F177" s="43">
        <v>2045510.52</v>
      </c>
      <c r="G177" s="43">
        <v>1195220</v>
      </c>
      <c r="H177" s="43">
        <v>1209420</v>
      </c>
      <c r="I177" s="43">
        <v>1317510</v>
      </c>
      <c r="J177" s="43">
        <v>1322408</v>
      </c>
      <c r="K177" s="43">
        <v>0</v>
      </c>
      <c r="L177" s="43">
        <v>0</v>
      </c>
      <c r="M177" s="43">
        <v>0</v>
      </c>
      <c r="N177" s="43">
        <v>11</v>
      </c>
      <c r="O177" s="43">
        <v>0</v>
      </c>
      <c r="P177" s="43">
        <v>0</v>
      </c>
      <c r="Q177" s="43">
        <v>0</v>
      </c>
      <c r="R177" s="43">
        <v>0</v>
      </c>
      <c r="S177" s="44" t="str">
        <f t="shared" si="56"/>
        <v>-</v>
      </c>
      <c r="T177" s="43"/>
      <c r="U177" s="121" t="str">
        <f t="shared" si="51"/>
        <v>ok</v>
      </c>
      <c r="V177" s="45">
        <f t="shared" si="52"/>
        <v>-5.2224705513987411E-2</v>
      </c>
      <c r="W177" s="45">
        <f t="shared" si="53"/>
        <v>9.09810667334989E-2</v>
      </c>
      <c r="X177" s="45">
        <f t="shared" si="54"/>
        <v>6.7945368257830083E-2</v>
      </c>
      <c r="Y177" s="45">
        <f t="shared" si="57"/>
        <v>3.5567243159113859E-2</v>
      </c>
      <c r="Z177" s="45">
        <f t="shared" si="58"/>
        <v>1.1880657954184167E-2</v>
      </c>
      <c r="AA177" s="45">
        <f t="shared" si="59"/>
        <v>8.9373418663491591E-2</v>
      </c>
      <c r="AB177" s="45">
        <f t="shared" si="60"/>
        <v>3.7176188416027205E-3</v>
      </c>
      <c r="AC177" s="45">
        <f t="shared" si="61"/>
        <v>3.4990565153092824E-2</v>
      </c>
      <c r="AD177" s="45" t="s">
        <v>22</v>
      </c>
      <c r="AE177" s="45" t="s">
        <v>22</v>
      </c>
      <c r="AF177" s="45" t="s">
        <v>22</v>
      </c>
      <c r="AG177" s="45" t="s">
        <v>22</v>
      </c>
      <c r="AH177" s="58"/>
    </row>
    <row r="178" spans="1:34" x14ac:dyDescent="0.2">
      <c r="A178" s="41">
        <v>171</v>
      </c>
      <c r="B178" s="42" t="s">
        <v>60</v>
      </c>
      <c r="C178" s="43">
        <v>2417740</v>
      </c>
      <c r="D178" s="43">
        <v>2311200</v>
      </c>
      <c r="E178" s="43">
        <v>2431800</v>
      </c>
      <c r="F178" s="43">
        <v>2331276</v>
      </c>
      <c r="G178" s="43">
        <v>1558620</v>
      </c>
      <c r="H178" s="43">
        <v>1582740</v>
      </c>
      <c r="I178" s="43">
        <v>1636010</v>
      </c>
      <c r="J178" s="43">
        <v>1699744</v>
      </c>
      <c r="K178" s="43">
        <v>495620</v>
      </c>
      <c r="L178" s="43">
        <v>507830</v>
      </c>
      <c r="M178" s="43">
        <v>532290</v>
      </c>
      <c r="N178" s="43">
        <v>544984</v>
      </c>
      <c r="O178" s="43">
        <v>495620</v>
      </c>
      <c r="P178" s="43">
        <v>507830</v>
      </c>
      <c r="Q178" s="43">
        <v>532290</v>
      </c>
      <c r="R178" s="43">
        <v>544984</v>
      </c>
      <c r="S178" s="44">
        <f t="shared" si="56"/>
        <v>1</v>
      </c>
      <c r="T178" s="43"/>
      <c r="U178" s="121" t="str">
        <f t="shared" si="51"/>
        <v>ok</v>
      </c>
      <c r="V178" s="45">
        <f t="shared" si="52"/>
        <v>-4.4065945883345607E-2</v>
      </c>
      <c r="W178" s="45">
        <f t="shared" si="53"/>
        <v>5.2180685358255451E-2</v>
      </c>
      <c r="X178" s="45">
        <f t="shared" si="54"/>
        <v>-4.1337281026400198E-2</v>
      </c>
      <c r="Y178" s="45">
        <f t="shared" si="57"/>
        <v>-1.1074180517163452E-2</v>
      </c>
      <c r="Z178" s="45">
        <f t="shared" si="58"/>
        <v>1.5475228086384109E-2</v>
      </c>
      <c r="AA178" s="45">
        <f t="shared" si="59"/>
        <v>3.3656822977873813E-2</v>
      </c>
      <c r="AB178" s="45">
        <f t="shared" si="60"/>
        <v>3.8956974590619864E-2</v>
      </c>
      <c r="AC178" s="45">
        <f t="shared" si="61"/>
        <v>2.9363008551625925E-2</v>
      </c>
      <c r="AD178" s="45">
        <f t="shared" ref="AD178:AF180" si="74">(L178-K178)/K178</f>
        <v>2.4635809692909891E-2</v>
      </c>
      <c r="AE178" s="45">
        <f t="shared" si="74"/>
        <v>4.8165724750408603E-2</v>
      </c>
      <c r="AF178" s="45">
        <f t="shared" si="74"/>
        <v>2.3847902459185784E-2</v>
      </c>
      <c r="AG178" s="45">
        <f t="shared" ref="AG178:AG180" si="75">AVERAGE(AD178:AF178)</f>
        <v>3.2216478967501426E-2</v>
      </c>
      <c r="AH178" s="58"/>
    </row>
    <row r="179" spans="1:34" x14ac:dyDescent="0.2">
      <c r="A179" s="41">
        <v>172</v>
      </c>
      <c r="B179" s="42" t="s">
        <v>206</v>
      </c>
      <c r="C179" s="43">
        <v>5328530</v>
      </c>
      <c r="D179" s="43">
        <v>5297720</v>
      </c>
      <c r="E179" s="43">
        <v>4950120</v>
      </c>
      <c r="F179" s="43">
        <v>5368777</v>
      </c>
      <c r="G179" s="43">
        <v>3493080</v>
      </c>
      <c r="H179" s="43">
        <v>3513530</v>
      </c>
      <c r="I179" s="43">
        <v>3612580</v>
      </c>
      <c r="J179" s="43">
        <v>3773736</v>
      </c>
      <c r="K179" s="43">
        <v>1586560</v>
      </c>
      <c r="L179" s="43">
        <v>1595550</v>
      </c>
      <c r="M179" s="43">
        <v>1656020</v>
      </c>
      <c r="N179" s="43">
        <v>2264967</v>
      </c>
      <c r="O179" s="43">
        <v>1586560</v>
      </c>
      <c r="P179" s="43">
        <v>1595550</v>
      </c>
      <c r="Q179" s="43">
        <v>1656020</v>
      </c>
      <c r="R179" s="43">
        <v>2264967</v>
      </c>
      <c r="S179" s="44">
        <f t="shared" si="56"/>
        <v>1</v>
      </c>
      <c r="T179" s="43"/>
      <c r="U179" s="121" t="str">
        <f t="shared" si="51"/>
        <v>ok</v>
      </c>
      <c r="V179" s="45">
        <f t="shared" si="52"/>
        <v>-5.7820824880407918E-3</v>
      </c>
      <c r="W179" s="45">
        <f t="shared" si="53"/>
        <v>-6.5613131686838869E-2</v>
      </c>
      <c r="X179" s="45">
        <f t="shared" si="54"/>
        <v>8.4575121411198106E-2</v>
      </c>
      <c r="Y179" s="45">
        <f t="shared" si="57"/>
        <v>4.3933024121061469E-3</v>
      </c>
      <c r="Z179" s="45">
        <f t="shared" si="58"/>
        <v>5.8544321916474858E-3</v>
      </c>
      <c r="AA179" s="45">
        <f t="shared" si="59"/>
        <v>2.8191021565206503E-2</v>
      </c>
      <c r="AB179" s="45">
        <f t="shared" si="60"/>
        <v>4.4609669543650247E-2</v>
      </c>
      <c r="AC179" s="45">
        <f t="shared" si="61"/>
        <v>2.6218374433501408E-2</v>
      </c>
      <c r="AD179" s="45">
        <f t="shared" si="74"/>
        <v>5.6663473174667208E-3</v>
      </c>
      <c r="AE179" s="45">
        <f t="shared" si="74"/>
        <v>3.789915703049105E-2</v>
      </c>
      <c r="AF179" s="140">
        <f t="shared" si="74"/>
        <v>0.36771717732877623</v>
      </c>
      <c r="AG179" s="45">
        <f t="shared" si="75"/>
        <v>0.13709422722557799</v>
      </c>
      <c r="AH179" s="58"/>
    </row>
    <row r="180" spans="1:34" x14ac:dyDescent="0.2">
      <c r="A180" s="41">
        <v>173</v>
      </c>
      <c r="B180" s="42" t="s">
        <v>207</v>
      </c>
      <c r="C180" s="43">
        <v>981400</v>
      </c>
      <c r="D180" s="43">
        <v>989270</v>
      </c>
      <c r="E180" s="43">
        <v>999140</v>
      </c>
      <c r="F180" s="43">
        <v>1052003.8999999999</v>
      </c>
      <c r="G180" s="43">
        <v>735530</v>
      </c>
      <c r="H180" s="43">
        <v>748850</v>
      </c>
      <c r="I180" s="43">
        <v>766030</v>
      </c>
      <c r="J180" s="43">
        <v>785838</v>
      </c>
      <c r="K180" s="43">
        <v>715240</v>
      </c>
      <c r="L180" s="43">
        <v>732960</v>
      </c>
      <c r="M180" s="43">
        <v>745250</v>
      </c>
      <c r="N180" s="43">
        <v>756223</v>
      </c>
      <c r="O180" s="43">
        <v>715240</v>
      </c>
      <c r="P180" s="43">
        <v>732960</v>
      </c>
      <c r="Q180" s="43">
        <v>745250</v>
      </c>
      <c r="R180" s="43">
        <v>756223</v>
      </c>
      <c r="S180" s="44">
        <f t="shared" si="56"/>
        <v>1</v>
      </c>
      <c r="T180" s="43"/>
      <c r="U180" s="121" t="str">
        <f t="shared" si="51"/>
        <v>ok</v>
      </c>
      <c r="V180" s="45">
        <f t="shared" si="52"/>
        <v>8.0191563073160783E-3</v>
      </c>
      <c r="W180" s="45">
        <f t="shared" si="53"/>
        <v>9.9770537871359689E-3</v>
      </c>
      <c r="X180" s="45">
        <f t="shared" si="54"/>
        <v>5.2909402085793693E-2</v>
      </c>
      <c r="Y180" s="45">
        <f t="shared" si="57"/>
        <v>2.3635204060081915E-2</v>
      </c>
      <c r="Z180" s="45">
        <f t="shared" si="58"/>
        <v>1.8109390507525185E-2</v>
      </c>
      <c r="AA180" s="45">
        <f t="shared" si="59"/>
        <v>2.2941844161046939E-2</v>
      </c>
      <c r="AB180" s="45">
        <f t="shared" si="60"/>
        <v>2.5857995117684687E-2</v>
      </c>
      <c r="AC180" s="45">
        <f t="shared" si="61"/>
        <v>2.2303076595418938E-2</v>
      </c>
      <c r="AD180" s="45">
        <f t="shared" si="74"/>
        <v>2.477490073262122E-2</v>
      </c>
      <c r="AE180" s="45">
        <f t="shared" si="74"/>
        <v>1.6767627155642874E-2</v>
      </c>
      <c r="AF180" s="140">
        <f t="shared" si="74"/>
        <v>1.4723918148272392E-2</v>
      </c>
      <c r="AG180" s="45">
        <f t="shared" si="75"/>
        <v>1.8755482012178828E-2</v>
      </c>
      <c r="AH180" s="58"/>
    </row>
    <row r="181" spans="1:34" ht="24" x14ac:dyDescent="0.2">
      <c r="A181" s="41">
        <v>174</v>
      </c>
      <c r="B181" s="42" t="s">
        <v>208</v>
      </c>
      <c r="C181" s="43">
        <v>2334880</v>
      </c>
      <c r="D181" s="43">
        <v>2264420</v>
      </c>
      <c r="E181" s="43">
        <v>2410970</v>
      </c>
      <c r="F181" s="43">
        <v>2470929</v>
      </c>
      <c r="G181" s="43">
        <v>1867850</v>
      </c>
      <c r="H181" s="43">
        <v>1858120</v>
      </c>
      <c r="I181" s="43">
        <v>1964050</v>
      </c>
      <c r="J181" s="43">
        <v>2017401</v>
      </c>
      <c r="K181" s="115">
        <v>0</v>
      </c>
      <c r="L181" s="43">
        <v>75100</v>
      </c>
      <c r="M181" s="43">
        <v>248530</v>
      </c>
      <c r="N181" s="43">
        <v>422253</v>
      </c>
      <c r="O181" s="115">
        <v>0</v>
      </c>
      <c r="P181" s="43">
        <v>74200</v>
      </c>
      <c r="Q181" s="43">
        <v>248530</v>
      </c>
      <c r="R181" s="43">
        <v>422253</v>
      </c>
      <c r="S181" s="44">
        <f t="shared" si="56"/>
        <v>1</v>
      </c>
      <c r="T181" s="43"/>
      <c r="U181" s="121" t="str">
        <f t="shared" si="51"/>
        <v>ok</v>
      </c>
      <c r="V181" s="45">
        <f t="shared" si="52"/>
        <v>-3.0177139724525459E-2</v>
      </c>
      <c r="W181" s="45">
        <f t="shared" si="53"/>
        <v>6.4718559277872484E-2</v>
      </c>
      <c r="X181" s="45">
        <f t="shared" si="54"/>
        <v>2.486924349950435E-2</v>
      </c>
      <c r="Y181" s="45">
        <f t="shared" si="57"/>
        <v>1.9803554350950461E-2</v>
      </c>
      <c r="Z181" s="45">
        <f t="shared" si="58"/>
        <v>-5.209197740717938E-3</v>
      </c>
      <c r="AA181" s="45">
        <f t="shared" si="59"/>
        <v>5.70092351408951E-2</v>
      </c>
      <c r="AB181" s="45">
        <f t="shared" si="60"/>
        <v>2.7163768743158269E-2</v>
      </c>
      <c r="AC181" s="45">
        <f t="shared" si="61"/>
        <v>2.632126871444514E-2</v>
      </c>
      <c r="AD181" s="45" t="s">
        <v>22</v>
      </c>
      <c r="AE181" s="55">
        <f>(M181-L181)/L181</f>
        <v>2.3093209054593875</v>
      </c>
      <c r="AF181" s="140">
        <f>(N181-M181)/M181</f>
        <v>0.6990021325393313</v>
      </c>
      <c r="AG181" s="131">
        <f>AF181</f>
        <v>0.6990021325393313</v>
      </c>
      <c r="AH181" s="58" t="s">
        <v>283</v>
      </c>
    </row>
    <row r="182" spans="1:34" x14ac:dyDescent="0.2">
      <c r="A182" s="41">
        <v>175</v>
      </c>
      <c r="B182" s="42" t="s">
        <v>209</v>
      </c>
      <c r="C182" s="43">
        <v>289640</v>
      </c>
      <c r="D182" s="43">
        <v>300040</v>
      </c>
      <c r="E182" s="43">
        <v>278810</v>
      </c>
      <c r="F182" s="43">
        <v>317787</v>
      </c>
      <c r="G182" s="43">
        <v>214300</v>
      </c>
      <c r="H182" s="43">
        <v>219430</v>
      </c>
      <c r="I182" s="43">
        <v>230900</v>
      </c>
      <c r="J182" s="43">
        <v>226820</v>
      </c>
      <c r="K182" s="43">
        <v>0</v>
      </c>
      <c r="L182" s="43">
        <v>0</v>
      </c>
      <c r="M182" s="43">
        <v>0</v>
      </c>
      <c r="N182" s="43">
        <v>0</v>
      </c>
      <c r="O182" s="43">
        <v>0</v>
      </c>
      <c r="P182" s="43">
        <v>0</v>
      </c>
      <c r="Q182" s="43">
        <v>0</v>
      </c>
      <c r="R182" s="43">
        <v>0</v>
      </c>
      <c r="S182" s="44" t="str">
        <f t="shared" si="56"/>
        <v>-</v>
      </c>
      <c r="T182" s="43"/>
      <c r="U182" s="121" t="str">
        <f t="shared" si="51"/>
        <v>ok</v>
      </c>
      <c r="V182" s="45">
        <f t="shared" si="52"/>
        <v>3.5906642728904849E-2</v>
      </c>
      <c r="W182" s="45">
        <f t="shared" si="53"/>
        <v>-7.0757232369017459E-2</v>
      </c>
      <c r="X182" s="45">
        <f t="shared" si="54"/>
        <v>0.13979771170331048</v>
      </c>
      <c r="Y182" s="45">
        <f t="shared" si="57"/>
        <v>3.4982374021065958E-2</v>
      </c>
      <c r="Z182" s="45">
        <f t="shared" si="58"/>
        <v>2.3938404106392908E-2</v>
      </c>
      <c r="AA182" s="45">
        <f t="shared" si="59"/>
        <v>5.2271795105500618E-2</v>
      </c>
      <c r="AB182" s="45">
        <f t="shared" si="60"/>
        <v>-1.7669987007362494E-2</v>
      </c>
      <c r="AC182" s="45">
        <f t="shared" si="61"/>
        <v>1.9513404068177007E-2</v>
      </c>
      <c r="AD182" s="45" t="s">
        <v>22</v>
      </c>
      <c r="AE182" s="45" t="s">
        <v>22</v>
      </c>
      <c r="AF182" s="140" t="s">
        <v>22</v>
      </c>
      <c r="AG182" s="45" t="s">
        <v>22</v>
      </c>
      <c r="AH182" s="58"/>
    </row>
    <row r="183" spans="1:34" x14ac:dyDescent="0.2">
      <c r="A183" s="41">
        <v>176</v>
      </c>
      <c r="B183" s="42" t="s">
        <v>210</v>
      </c>
      <c r="C183" s="43">
        <v>190100</v>
      </c>
      <c r="D183" s="43">
        <v>197560</v>
      </c>
      <c r="E183" s="43">
        <v>202750</v>
      </c>
      <c r="F183" s="43">
        <v>204535</v>
      </c>
      <c r="G183" s="43">
        <v>153930</v>
      </c>
      <c r="H183" s="43">
        <v>155530</v>
      </c>
      <c r="I183" s="43">
        <v>157840</v>
      </c>
      <c r="J183" s="43">
        <v>165542</v>
      </c>
      <c r="K183" s="43">
        <v>0</v>
      </c>
      <c r="L183" s="43">
        <v>0</v>
      </c>
      <c r="M183" s="43">
        <v>0</v>
      </c>
      <c r="N183" s="43">
        <v>0</v>
      </c>
      <c r="O183" s="43">
        <v>0</v>
      </c>
      <c r="P183" s="43">
        <v>0</v>
      </c>
      <c r="Q183" s="43">
        <v>0</v>
      </c>
      <c r="R183" s="43">
        <v>0</v>
      </c>
      <c r="S183" s="44" t="str">
        <f t="shared" si="56"/>
        <v>-</v>
      </c>
      <c r="T183" s="43"/>
      <c r="U183" s="121" t="str">
        <f t="shared" si="51"/>
        <v>ok</v>
      </c>
      <c r="V183" s="45">
        <f t="shared" si="52"/>
        <v>3.9242503945291954E-2</v>
      </c>
      <c r="W183" s="45">
        <f t="shared" si="53"/>
        <v>2.6270500101235068E-2</v>
      </c>
      <c r="X183" s="45">
        <f t="shared" si="54"/>
        <v>8.8039457459926015E-3</v>
      </c>
      <c r="Y183" s="45">
        <f t="shared" si="57"/>
        <v>2.4772316597506543E-2</v>
      </c>
      <c r="Z183" s="45">
        <f t="shared" si="58"/>
        <v>1.0394335087377379E-2</v>
      </c>
      <c r="AA183" s="45">
        <f t="shared" si="59"/>
        <v>1.4852440043721469E-2</v>
      </c>
      <c r="AB183" s="45">
        <f t="shared" si="60"/>
        <v>4.8796249366447032E-2</v>
      </c>
      <c r="AC183" s="45">
        <f t="shared" si="61"/>
        <v>2.4681008165848627E-2</v>
      </c>
      <c r="AD183" s="45" t="s">
        <v>22</v>
      </c>
      <c r="AE183" s="45" t="s">
        <v>22</v>
      </c>
      <c r="AF183" s="45" t="s">
        <v>22</v>
      </c>
      <c r="AG183" s="45" t="s">
        <v>22</v>
      </c>
      <c r="AH183" s="58"/>
    </row>
    <row r="184" spans="1:34" x14ac:dyDescent="0.2">
      <c r="A184" s="41">
        <v>177</v>
      </c>
      <c r="B184" s="42" t="s">
        <v>61</v>
      </c>
      <c r="C184" s="43">
        <v>1750710</v>
      </c>
      <c r="D184" s="43">
        <v>1678200</v>
      </c>
      <c r="E184" s="43">
        <v>1724620</v>
      </c>
      <c r="F184" s="43">
        <v>1753759</v>
      </c>
      <c r="G184" s="43">
        <v>1177040</v>
      </c>
      <c r="H184" s="43">
        <v>1172930</v>
      </c>
      <c r="I184" s="43">
        <v>1203340</v>
      </c>
      <c r="J184" s="43">
        <v>1251186</v>
      </c>
      <c r="K184" s="43">
        <v>908840</v>
      </c>
      <c r="L184" s="43">
        <v>903870</v>
      </c>
      <c r="M184" s="43">
        <v>915000</v>
      </c>
      <c r="N184" s="43">
        <v>927738</v>
      </c>
      <c r="O184" s="43">
        <v>908840</v>
      </c>
      <c r="P184" s="43">
        <v>903870</v>
      </c>
      <c r="Q184" s="43">
        <v>915000</v>
      </c>
      <c r="R184" s="43">
        <v>927738</v>
      </c>
      <c r="S184" s="44">
        <f t="shared" si="56"/>
        <v>1</v>
      </c>
      <c r="T184" s="43"/>
      <c r="U184" s="121" t="str">
        <f t="shared" si="51"/>
        <v>ok</v>
      </c>
      <c r="V184" s="45">
        <f t="shared" si="52"/>
        <v>-4.1417482050139655E-2</v>
      </c>
      <c r="W184" s="45">
        <f t="shared" si="53"/>
        <v>2.7660588726015969E-2</v>
      </c>
      <c r="X184" s="45">
        <f t="shared" si="54"/>
        <v>1.689589590750426E-2</v>
      </c>
      <c r="Y184" s="45">
        <f t="shared" si="57"/>
        <v>1.0463341944601915E-3</v>
      </c>
      <c r="Z184" s="45">
        <f t="shared" si="58"/>
        <v>-3.491809963977435E-3</v>
      </c>
      <c r="AA184" s="45">
        <f t="shared" si="59"/>
        <v>2.592652587963476E-2</v>
      </c>
      <c r="AB184" s="45">
        <f t="shared" si="60"/>
        <v>3.9760998554024631E-2</v>
      </c>
      <c r="AC184" s="45">
        <f t="shared" si="61"/>
        <v>2.0731904823227319E-2</v>
      </c>
      <c r="AD184" s="45">
        <f>(L184-K184)/K184</f>
        <v>-5.4685093085691649E-3</v>
      </c>
      <c r="AE184" s="45">
        <f>(M184-L184)/L184</f>
        <v>1.2313717680639914E-2</v>
      </c>
      <c r="AF184" s="45">
        <f>(N184-M184)/M184</f>
        <v>1.3921311475409835E-2</v>
      </c>
      <c r="AG184" s="45">
        <f t="shared" ref="AG184" si="76">AVERAGE(AD184:AF184)</f>
        <v>6.9221732824935279E-3</v>
      </c>
      <c r="AH184" s="58"/>
    </row>
    <row r="185" spans="1:34" x14ac:dyDescent="0.2">
      <c r="A185" s="41">
        <v>178</v>
      </c>
      <c r="B185" s="42" t="s">
        <v>211</v>
      </c>
      <c r="C185" s="43">
        <v>159030</v>
      </c>
      <c r="D185" s="43">
        <v>148240</v>
      </c>
      <c r="E185" s="43">
        <v>169410</v>
      </c>
      <c r="F185" s="43">
        <v>169938</v>
      </c>
      <c r="G185" s="43">
        <v>129810</v>
      </c>
      <c r="H185" s="43">
        <v>126050</v>
      </c>
      <c r="I185" s="43">
        <v>137650</v>
      </c>
      <c r="J185" s="43">
        <v>133186</v>
      </c>
      <c r="K185" s="43">
        <v>0</v>
      </c>
      <c r="L185" s="43">
        <v>0</v>
      </c>
      <c r="M185" s="43">
        <v>0</v>
      </c>
      <c r="N185" s="43">
        <v>0</v>
      </c>
      <c r="O185" s="43">
        <v>0</v>
      </c>
      <c r="P185" s="43">
        <v>0</v>
      </c>
      <c r="Q185" s="43">
        <v>0</v>
      </c>
      <c r="R185" s="43">
        <v>0</v>
      </c>
      <c r="S185" s="44" t="str">
        <f t="shared" si="56"/>
        <v>-</v>
      </c>
      <c r="T185" s="43"/>
      <c r="U185" s="121" t="str">
        <f t="shared" si="51"/>
        <v>ok</v>
      </c>
      <c r="V185" s="45">
        <f t="shared" si="52"/>
        <v>-6.7848833553417601E-2</v>
      </c>
      <c r="W185" s="45">
        <f t="shared" si="53"/>
        <v>0.14280895844576363</v>
      </c>
      <c r="X185" s="45">
        <f t="shared" si="54"/>
        <v>3.1166991322826281E-3</v>
      </c>
      <c r="Y185" s="45">
        <f t="shared" si="57"/>
        <v>2.6025608008209553E-2</v>
      </c>
      <c r="Z185" s="45">
        <f t="shared" si="58"/>
        <v>-2.8965410985286186E-2</v>
      </c>
      <c r="AA185" s="45">
        <f t="shared" si="59"/>
        <v>9.2026973423244743E-2</v>
      </c>
      <c r="AB185" s="45">
        <f t="shared" si="60"/>
        <v>-3.2430076280421362E-2</v>
      </c>
      <c r="AC185" s="45">
        <f t="shared" si="61"/>
        <v>1.0210495385845732E-2</v>
      </c>
      <c r="AD185" s="45" t="s">
        <v>22</v>
      </c>
      <c r="AE185" s="45" t="s">
        <v>22</v>
      </c>
      <c r="AF185" s="45" t="s">
        <v>22</v>
      </c>
      <c r="AG185" s="45" t="s">
        <v>22</v>
      </c>
      <c r="AH185" s="58"/>
    </row>
    <row r="186" spans="1:34" x14ac:dyDescent="0.2">
      <c r="A186" s="41">
        <v>179</v>
      </c>
      <c r="B186" s="42" t="s">
        <v>212</v>
      </c>
      <c r="C186" s="43">
        <v>3109870</v>
      </c>
      <c r="D186" s="43">
        <v>2963240</v>
      </c>
      <c r="E186" s="43">
        <v>2759390</v>
      </c>
      <c r="F186" s="43">
        <v>2947849.68</v>
      </c>
      <c r="G186" s="43">
        <v>1928030</v>
      </c>
      <c r="H186" s="43">
        <v>1886060</v>
      </c>
      <c r="I186" s="43">
        <v>1951820</v>
      </c>
      <c r="J186" s="43">
        <v>2029297</v>
      </c>
      <c r="K186" s="43">
        <v>2156160</v>
      </c>
      <c r="L186" s="43">
        <v>2152040</v>
      </c>
      <c r="M186" s="43">
        <v>2245620</v>
      </c>
      <c r="N186" s="43">
        <v>2329365</v>
      </c>
      <c r="O186" s="43">
        <v>2156160</v>
      </c>
      <c r="P186" s="43">
        <v>2152040</v>
      </c>
      <c r="Q186" s="43">
        <v>2245620</v>
      </c>
      <c r="R186" s="43">
        <v>2329365</v>
      </c>
      <c r="S186" s="44">
        <f t="shared" si="56"/>
        <v>1</v>
      </c>
      <c r="T186" s="43"/>
      <c r="U186" s="121" t="str">
        <f t="shared" si="51"/>
        <v>esgoto maior</v>
      </c>
      <c r="V186" s="45">
        <f t="shared" si="52"/>
        <v>-4.7149880863187207E-2</v>
      </c>
      <c r="W186" s="45">
        <f t="shared" si="53"/>
        <v>-6.879294285984261E-2</v>
      </c>
      <c r="X186" s="45">
        <f t="shared" si="54"/>
        <v>6.8297587510283128E-2</v>
      </c>
      <c r="Y186" s="45">
        <f t="shared" si="57"/>
        <v>-1.5881745404248897E-2</v>
      </c>
      <c r="Z186" s="45">
        <f t="shared" si="58"/>
        <v>-2.1768333480288171E-2</v>
      </c>
      <c r="AA186" s="45">
        <f t="shared" si="59"/>
        <v>3.4866335111290205E-2</v>
      </c>
      <c r="AB186" s="45">
        <f t="shared" si="60"/>
        <v>3.9694746441782544E-2</v>
      </c>
      <c r="AC186" s="45">
        <f t="shared" si="61"/>
        <v>1.7597582690928194E-2</v>
      </c>
      <c r="AD186" s="45">
        <f>(L186-K186)/K186</f>
        <v>-1.910804392994954E-3</v>
      </c>
      <c r="AE186" s="45">
        <f>(M186-L186)/L186</f>
        <v>4.3484321852753666E-2</v>
      </c>
      <c r="AF186" s="45">
        <f>(N186-M186)/M186</f>
        <v>3.7292596254041202E-2</v>
      </c>
      <c r="AG186" s="45">
        <f t="shared" ref="AG186" si="77">AVERAGE(AD186:AF186)</f>
        <v>2.6288704571266641E-2</v>
      </c>
      <c r="AH186" s="58"/>
    </row>
    <row r="187" spans="1:34" x14ac:dyDescent="0.2">
      <c r="A187" s="41">
        <v>180</v>
      </c>
      <c r="B187" s="42" t="s">
        <v>213</v>
      </c>
      <c r="C187" s="43">
        <v>0</v>
      </c>
      <c r="D187" s="43">
        <v>0</v>
      </c>
      <c r="E187" s="43">
        <v>0</v>
      </c>
      <c r="F187" s="43">
        <v>0</v>
      </c>
      <c r="G187" s="43">
        <v>589520</v>
      </c>
      <c r="H187" s="43">
        <v>590070</v>
      </c>
      <c r="I187" s="43">
        <v>616220</v>
      </c>
      <c r="J187" s="43">
        <v>638670</v>
      </c>
      <c r="K187" s="43">
        <v>0</v>
      </c>
      <c r="L187" s="43">
        <v>0</v>
      </c>
      <c r="M187" s="43">
        <v>0</v>
      </c>
      <c r="N187" s="43">
        <v>0</v>
      </c>
      <c r="O187" s="43">
        <v>0</v>
      </c>
      <c r="P187" s="43">
        <v>0</v>
      </c>
      <c r="Q187" s="43">
        <v>0</v>
      </c>
      <c r="R187" s="43">
        <v>0</v>
      </c>
      <c r="S187" s="44" t="str">
        <f t="shared" si="56"/>
        <v>-</v>
      </c>
      <c r="T187" s="43"/>
      <c r="U187" s="121" t="str">
        <f t="shared" si="51"/>
        <v>ok</v>
      </c>
      <c r="V187" s="45" t="s">
        <v>22</v>
      </c>
      <c r="W187" s="45" t="s">
        <v>22</v>
      </c>
      <c r="X187" s="45" t="s">
        <v>22</v>
      </c>
      <c r="Y187" s="45" t="s">
        <v>22</v>
      </c>
      <c r="Z187" s="45">
        <f t="shared" si="58"/>
        <v>9.3296241009634953E-4</v>
      </c>
      <c r="AA187" s="45">
        <f t="shared" si="59"/>
        <v>4.4316775975731693E-2</v>
      </c>
      <c r="AB187" s="45">
        <f t="shared" si="60"/>
        <v>3.6431793839862385E-2</v>
      </c>
      <c r="AC187" s="45">
        <f t="shared" si="61"/>
        <v>2.7227177408563476E-2</v>
      </c>
      <c r="AD187" s="45" t="s">
        <v>22</v>
      </c>
      <c r="AE187" s="45" t="s">
        <v>22</v>
      </c>
      <c r="AF187" s="45" t="s">
        <v>22</v>
      </c>
      <c r="AG187" s="45" t="s">
        <v>22</v>
      </c>
      <c r="AH187" s="58"/>
    </row>
    <row r="188" spans="1:34" x14ac:dyDescent="0.2">
      <c r="A188" s="41">
        <v>181</v>
      </c>
      <c r="B188" s="42" t="s">
        <v>214</v>
      </c>
      <c r="C188" s="43">
        <v>304500</v>
      </c>
      <c r="D188" s="43">
        <v>305040</v>
      </c>
      <c r="E188" s="43">
        <v>292000</v>
      </c>
      <c r="F188" s="43">
        <v>276358.40000000002</v>
      </c>
      <c r="G188" s="43">
        <v>212710</v>
      </c>
      <c r="H188" s="43">
        <v>208410</v>
      </c>
      <c r="I188" s="43">
        <v>212460</v>
      </c>
      <c r="J188" s="43">
        <v>208249</v>
      </c>
      <c r="K188" s="43">
        <v>0</v>
      </c>
      <c r="L188" s="43">
        <v>0</v>
      </c>
      <c r="M188" s="43">
        <v>0</v>
      </c>
      <c r="N188" s="43">
        <v>0</v>
      </c>
      <c r="O188" s="43">
        <v>0</v>
      </c>
      <c r="P188" s="43">
        <v>0</v>
      </c>
      <c r="Q188" s="43">
        <v>0</v>
      </c>
      <c r="R188" s="43">
        <v>0</v>
      </c>
      <c r="S188" s="44" t="str">
        <f t="shared" si="56"/>
        <v>-</v>
      </c>
      <c r="T188" s="43"/>
      <c r="U188" s="121" t="str">
        <f t="shared" si="51"/>
        <v>ok</v>
      </c>
      <c r="V188" s="45">
        <f t="shared" si="52"/>
        <v>1.7733990147783252E-3</v>
      </c>
      <c r="W188" s="45">
        <f t="shared" si="53"/>
        <v>-4.2748492001049042E-2</v>
      </c>
      <c r="X188" s="45">
        <f t="shared" si="54"/>
        <v>-5.3567123287671152E-2</v>
      </c>
      <c r="Y188" s="45">
        <f t="shared" si="57"/>
        <v>-3.1514072091313954E-2</v>
      </c>
      <c r="Z188" s="45">
        <f t="shared" si="58"/>
        <v>-2.0215316628273236E-2</v>
      </c>
      <c r="AA188" s="45">
        <f t="shared" si="59"/>
        <v>1.9432848711674104E-2</v>
      </c>
      <c r="AB188" s="45">
        <f t="shared" si="60"/>
        <v>-1.9820201449684646E-2</v>
      </c>
      <c r="AC188" s="45">
        <f t="shared" si="61"/>
        <v>-6.8675564554279258E-3</v>
      </c>
      <c r="AD188" s="45" t="s">
        <v>22</v>
      </c>
      <c r="AE188" s="45" t="s">
        <v>22</v>
      </c>
      <c r="AF188" s="45" t="s">
        <v>22</v>
      </c>
      <c r="AG188" s="45" t="s">
        <v>22</v>
      </c>
      <c r="AH188" s="58"/>
    </row>
    <row r="189" spans="1:34" x14ac:dyDescent="0.2">
      <c r="A189" s="41">
        <v>182</v>
      </c>
      <c r="B189" s="42" t="s">
        <v>62</v>
      </c>
      <c r="C189" s="43">
        <v>13709150</v>
      </c>
      <c r="D189" s="43">
        <v>14087020</v>
      </c>
      <c r="E189" s="43">
        <v>14094860</v>
      </c>
      <c r="F189" s="43">
        <v>13905914.51</v>
      </c>
      <c r="G189" s="43">
        <v>9410590</v>
      </c>
      <c r="H189" s="43">
        <v>9443100</v>
      </c>
      <c r="I189" s="43">
        <v>9920660</v>
      </c>
      <c r="J189" s="43">
        <v>10260257</v>
      </c>
      <c r="K189" s="43">
        <v>5765870</v>
      </c>
      <c r="L189" s="43">
        <v>6080080</v>
      </c>
      <c r="M189" s="43">
        <v>6649560</v>
      </c>
      <c r="N189" s="43">
        <v>7619485</v>
      </c>
      <c r="O189" s="43">
        <v>5765870</v>
      </c>
      <c r="P189" s="43">
        <v>6080080</v>
      </c>
      <c r="Q189" s="43">
        <v>6649560</v>
      </c>
      <c r="R189" s="43">
        <v>7619485</v>
      </c>
      <c r="S189" s="44">
        <f t="shared" si="56"/>
        <v>1</v>
      </c>
      <c r="T189" s="43"/>
      <c r="U189" s="121" t="str">
        <f t="shared" si="51"/>
        <v>ok</v>
      </c>
      <c r="V189" s="45">
        <f t="shared" si="52"/>
        <v>2.7563342730949767E-2</v>
      </c>
      <c r="W189" s="45">
        <f t="shared" si="53"/>
        <v>5.5654070200794777E-4</v>
      </c>
      <c r="X189" s="45">
        <f t="shared" si="54"/>
        <v>-1.3405276107744257E-2</v>
      </c>
      <c r="Y189" s="45">
        <f t="shared" si="57"/>
        <v>4.9048691084044868E-3</v>
      </c>
      <c r="Z189" s="45">
        <f t="shared" si="58"/>
        <v>3.4546186795939467E-3</v>
      </c>
      <c r="AA189" s="45">
        <f t="shared" si="59"/>
        <v>5.0572375596996746E-2</v>
      </c>
      <c r="AB189" s="45">
        <f t="shared" si="60"/>
        <v>3.4231291063296192E-2</v>
      </c>
      <c r="AC189" s="45">
        <f t="shared" si="61"/>
        <v>2.9419428446628964E-2</v>
      </c>
      <c r="AD189" s="45">
        <f t="shared" ref="AD189:AF191" si="78">(L189-K189)/K189</f>
        <v>5.4494811710982034E-2</v>
      </c>
      <c r="AE189" s="45">
        <f t="shared" si="78"/>
        <v>9.3663241273141143E-2</v>
      </c>
      <c r="AF189" s="45">
        <f t="shared" si="78"/>
        <v>0.1458630345466467</v>
      </c>
      <c r="AG189" s="45">
        <f t="shared" ref="AG189:AG191" si="79">AVERAGE(AD189:AF189)</f>
        <v>9.8007029176923291E-2</v>
      </c>
      <c r="AH189" s="58"/>
    </row>
    <row r="190" spans="1:34" x14ac:dyDescent="0.2">
      <c r="A190" s="41">
        <v>183</v>
      </c>
      <c r="B190" s="42" t="s">
        <v>215</v>
      </c>
      <c r="C190" s="43">
        <v>1240320</v>
      </c>
      <c r="D190" s="43">
        <v>1151080</v>
      </c>
      <c r="E190" s="43">
        <v>1102020</v>
      </c>
      <c r="F190" s="43">
        <v>1122136.5</v>
      </c>
      <c r="G190" s="43">
        <v>790740</v>
      </c>
      <c r="H190" s="43">
        <v>769230</v>
      </c>
      <c r="I190" s="43">
        <v>789220</v>
      </c>
      <c r="J190" s="43">
        <v>769188</v>
      </c>
      <c r="K190" s="43">
        <v>747810</v>
      </c>
      <c r="L190" s="43">
        <v>726820</v>
      </c>
      <c r="M190" s="43">
        <v>730220</v>
      </c>
      <c r="N190" s="43">
        <v>714872</v>
      </c>
      <c r="O190" s="43">
        <v>747810</v>
      </c>
      <c r="P190" s="43">
        <v>726820</v>
      </c>
      <c r="Q190" s="43">
        <v>730220</v>
      </c>
      <c r="R190" s="43">
        <v>714872</v>
      </c>
      <c r="S190" s="44">
        <f t="shared" si="56"/>
        <v>1</v>
      </c>
      <c r="T190" s="43"/>
      <c r="U190" s="121" t="str">
        <f t="shared" si="51"/>
        <v>ok</v>
      </c>
      <c r="V190" s="45">
        <f t="shared" si="52"/>
        <v>-7.1949174406604741E-2</v>
      </c>
      <c r="W190" s="45">
        <f t="shared" si="53"/>
        <v>-4.2620843034367722E-2</v>
      </c>
      <c r="X190" s="45">
        <f t="shared" si="54"/>
        <v>1.8254205912778352E-2</v>
      </c>
      <c r="Y190" s="45">
        <f t="shared" si="57"/>
        <v>-3.2105270509398036E-2</v>
      </c>
      <c r="Z190" s="45">
        <f t="shared" si="58"/>
        <v>-2.7202367402686091E-2</v>
      </c>
      <c r="AA190" s="45">
        <f t="shared" si="59"/>
        <v>2.5987025987025986E-2</v>
      </c>
      <c r="AB190" s="45">
        <f t="shared" si="60"/>
        <v>-2.5382022756645802E-2</v>
      </c>
      <c r="AC190" s="45">
        <f t="shared" si="61"/>
        <v>-8.8657880574353025E-3</v>
      </c>
      <c r="AD190" s="45">
        <f t="shared" si="78"/>
        <v>-2.8068627057675079E-2</v>
      </c>
      <c r="AE190" s="45">
        <f t="shared" si="78"/>
        <v>4.6779120002201366E-3</v>
      </c>
      <c r="AF190" s="45">
        <f t="shared" si="78"/>
        <v>-2.1018323245049438E-2</v>
      </c>
      <c r="AG190" s="45">
        <f t="shared" si="79"/>
        <v>-1.4803012767501461E-2</v>
      </c>
      <c r="AH190" s="58"/>
    </row>
    <row r="191" spans="1:34" x14ac:dyDescent="0.2">
      <c r="A191" s="41">
        <v>184</v>
      </c>
      <c r="B191" s="42" t="s">
        <v>216</v>
      </c>
      <c r="C191" s="43">
        <v>484700</v>
      </c>
      <c r="D191" s="43">
        <v>463460</v>
      </c>
      <c r="E191" s="43">
        <v>483950</v>
      </c>
      <c r="F191" s="43">
        <v>511283</v>
      </c>
      <c r="G191" s="43">
        <v>357380</v>
      </c>
      <c r="H191" s="43">
        <v>345290</v>
      </c>
      <c r="I191" s="43">
        <v>364310</v>
      </c>
      <c r="J191" s="43">
        <v>381906</v>
      </c>
      <c r="K191" s="43">
        <v>186400</v>
      </c>
      <c r="L191" s="43">
        <v>195950</v>
      </c>
      <c r="M191" s="43">
        <v>203660</v>
      </c>
      <c r="N191" s="43">
        <v>210509</v>
      </c>
      <c r="O191" s="43">
        <v>186400</v>
      </c>
      <c r="P191" s="43">
        <v>195950</v>
      </c>
      <c r="Q191" s="43">
        <v>203660</v>
      </c>
      <c r="R191" s="43">
        <v>210509</v>
      </c>
      <c r="S191" s="44">
        <f t="shared" si="56"/>
        <v>1</v>
      </c>
      <c r="T191" s="43"/>
      <c r="U191" s="121" t="str">
        <f t="shared" si="51"/>
        <v>ok</v>
      </c>
      <c r="V191" s="45">
        <f t="shared" si="52"/>
        <v>-4.3820920156798018E-2</v>
      </c>
      <c r="W191" s="45">
        <f t="shared" si="53"/>
        <v>4.4210935140033658E-2</v>
      </c>
      <c r="X191" s="45">
        <f t="shared" si="54"/>
        <v>5.6478975100733547E-2</v>
      </c>
      <c r="Y191" s="45">
        <f t="shared" si="57"/>
        <v>1.8956330027989729E-2</v>
      </c>
      <c r="Z191" s="45">
        <f t="shared" si="58"/>
        <v>-3.3829537187307628E-2</v>
      </c>
      <c r="AA191" s="45">
        <f t="shared" si="59"/>
        <v>5.5084132178748302E-2</v>
      </c>
      <c r="AB191" s="45">
        <f t="shared" si="60"/>
        <v>4.8299525129697235E-2</v>
      </c>
      <c r="AC191" s="45">
        <f t="shared" si="61"/>
        <v>2.3184706707045966E-2</v>
      </c>
      <c r="AD191" s="45">
        <f t="shared" si="78"/>
        <v>5.1233905579399143E-2</v>
      </c>
      <c r="AE191" s="45">
        <f t="shared" si="78"/>
        <v>3.9346772135748914E-2</v>
      </c>
      <c r="AF191" s="45">
        <f t="shared" si="78"/>
        <v>3.3629578709614062E-2</v>
      </c>
      <c r="AG191" s="45">
        <f t="shared" si="79"/>
        <v>4.1403418808254037E-2</v>
      </c>
      <c r="AH191" s="58"/>
    </row>
    <row r="192" spans="1:34" x14ac:dyDescent="0.2">
      <c r="A192" s="41">
        <v>185</v>
      </c>
      <c r="B192" s="42" t="s">
        <v>217</v>
      </c>
      <c r="C192" s="43">
        <v>322610</v>
      </c>
      <c r="D192" s="43">
        <v>331950</v>
      </c>
      <c r="E192" s="43">
        <v>334070</v>
      </c>
      <c r="F192" s="43">
        <v>346372.89</v>
      </c>
      <c r="G192" s="43">
        <v>254920</v>
      </c>
      <c r="H192" s="43">
        <v>250600</v>
      </c>
      <c r="I192" s="43">
        <v>252260</v>
      </c>
      <c r="J192" s="43">
        <v>260050</v>
      </c>
      <c r="K192" s="43">
        <v>0</v>
      </c>
      <c r="L192" s="43">
        <v>0</v>
      </c>
      <c r="M192" s="43">
        <v>0</v>
      </c>
      <c r="N192" s="43">
        <v>0</v>
      </c>
      <c r="O192" s="43">
        <v>0</v>
      </c>
      <c r="P192" s="43">
        <v>0</v>
      </c>
      <c r="Q192" s="43">
        <v>0</v>
      </c>
      <c r="R192" s="43">
        <v>0</v>
      </c>
      <c r="S192" s="44" t="str">
        <f t="shared" si="56"/>
        <v>-</v>
      </c>
      <c r="T192" s="43"/>
      <c r="U192" s="121" t="str">
        <f t="shared" si="51"/>
        <v>ok</v>
      </c>
      <c r="V192" s="45">
        <f t="shared" si="52"/>
        <v>2.8951365425746257E-2</v>
      </c>
      <c r="W192" s="45">
        <f t="shared" si="53"/>
        <v>6.386503991564995E-3</v>
      </c>
      <c r="X192" s="45">
        <f t="shared" si="54"/>
        <v>3.6827281707426628E-2</v>
      </c>
      <c r="Y192" s="45">
        <f t="shared" si="57"/>
        <v>2.4055050374912623E-2</v>
      </c>
      <c r="Z192" s="45">
        <f t="shared" si="58"/>
        <v>-1.6946493017417227E-2</v>
      </c>
      <c r="AA192" s="45">
        <f t="shared" si="59"/>
        <v>6.624102154828412E-3</v>
      </c>
      <c r="AB192" s="45">
        <f t="shared" si="60"/>
        <v>3.0880837231427892E-2</v>
      </c>
      <c r="AC192" s="45">
        <f t="shared" si="61"/>
        <v>6.8528154562796928E-3</v>
      </c>
      <c r="AD192" s="45" t="s">
        <v>22</v>
      </c>
      <c r="AE192" s="45" t="s">
        <v>22</v>
      </c>
      <c r="AF192" s="45" t="s">
        <v>22</v>
      </c>
      <c r="AG192" s="45" t="s">
        <v>22</v>
      </c>
      <c r="AH192" s="58"/>
    </row>
    <row r="193" spans="1:34" x14ac:dyDescent="0.2">
      <c r="A193" s="41">
        <v>186</v>
      </c>
      <c r="B193" s="42" t="s">
        <v>218</v>
      </c>
      <c r="C193" s="43">
        <v>139430</v>
      </c>
      <c r="D193" s="43">
        <v>107510</v>
      </c>
      <c r="E193" s="43">
        <v>104800</v>
      </c>
      <c r="F193" s="43">
        <v>106577</v>
      </c>
      <c r="G193" s="43">
        <v>81080</v>
      </c>
      <c r="H193" s="43">
        <v>79340</v>
      </c>
      <c r="I193" s="43">
        <v>76160</v>
      </c>
      <c r="J193" s="43">
        <v>81382</v>
      </c>
      <c r="K193" s="43">
        <v>0</v>
      </c>
      <c r="L193" s="43">
        <v>0</v>
      </c>
      <c r="M193" s="43">
        <v>0</v>
      </c>
      <c r="N193" s="43">
        <v>0</v>
      </c>
      <c r="O193" s="43">
        <v>0</v>
      </c>
      <c r="P193" s="43">
        <v>0</v>
      </c>
      <c r="Q193" s="43">
        <v>0</v>
      </c>
      <c r="R193" s="43">
        <v>0</v>
      </c>
      <c r="S193" s="44" t="str">
        <f t="shared" si="56"/>
        <v>-</v>
      </c>
      <c r="T193" s="43"/>
      <c r="U193" s="121" t="str">
        <f t="shared" si="51"/>
        <v>ok</v>
      </c>
      <c r="V193" s="45">
        <f t="shared" si="52"/>
        <v>-0.22893208061392814</v>
      </c>
      <c r="W193" s="45">
        <f t="shared" si="53"/>
        <v>-2.5206957492326296E-2</v>
      </c>
      <c r="X193" s="45">
        <f t="shared" si="54"/>
        <v>1.6956106870229009E-2</v>
      </c>
      <c r="Y193" s="45">
        <f t="shared" si="57"/>
        <v>-7.906097707867514E-2</v>
      </c>
      <c r="Z193" s="45">
        <f t="shared" si="58"/>
        <v>-2.1460286137148496E-2</v>
      </c>
      <c r="AA193" s="45">
        <f t="shared" si="59"/>
        <v>-4.0080665490294931E-2</v>
      </c>
      <c r="AB193" s="45">
        <f t="shared" si="60"/>
        <v>6.8566176470588241E-2</v>
      </c>
      <c r="AC193" s="45">
        <f t="shared" si="61"/>
        <v>2.3417416143816047E-3</v>
      </c>
      <c r="AD193" s="45" t="s">
        <v>22</v>
      </c>
      <c r="AE193" s="45" t="s">
        <v>22</v>
      </c>
      <c r="AF193" s="45" t="s">
        <v>22</v>
      </c>
      <c r="AG193" s="45" t="s">
        <v>22</v>
      </c>
      <c r="AH193" s="58"/>
    </row>
    <row r="194" spans="1:34" x14ac:dyDescent="0.2">
      <c r="A194" s="41">
        <v>187</v>
      </c>
      <c r="B194" s="42" t="s">
        <v>219</v>
      </c>
      <c r="C194" s="43">
        <v>320590</v>
      </c>
      <c r="D194" s="43">
        <v>262820</v>
      </c>
      <c r="E194" s="43">
        <v>257250</v>
      </c>
      <c r="F194" s="43">
        <v>266642.5</v>
      </c>
      <c r="G194" s="43">
        <v>221000</v>
      </c>
      <c r="H194" s="43">
        <v>219470</v>
      </c>
      <c r="I194" s="43">
        <v>220270</v>
      </c>
      <c r="J194" s="43">
        <v>218900</v>
      </c>
      <c r="K194" s="43">
        <v>0</v>
      </c>
      <c r="L194" s="43">
        <v>0</v>
      </c>
      <c r="M194" s="43">
        <v>0</v>
      </c>
      <c r="N194" s="43">
        <v>0</v>
      </c>
      <c r="O194" s="43">
        <v>0</v>
      </c>
      <c r="P194" s="43">
        <v>0</v>
      </c>
      <c r="Q194" s="43">
        <v>0</v>
      </c>
      <c r="R194" s="43">
        <v>0</v>
      </c>
      <c r="S194" s="44" t="str">
        <f t="shared" si="56"/>
        <v>-</v>
      </c>
      <c r="T194" s="43"/>
      <c r="U194" s="121" t="str">
        <f t="shared" si="51"/>
        <v>ok</v>
      </c>
      <c r="V194" s="45">
        <f t="shared" si="52"/>
        <v>-0.18019900807885461</v>
      </c>
      <c r="W194" s="45">
        <f t="shared" si="53"/>
        <v>-2.1193212084316262E-2</v>
      </c>
      <c r="X194" s="45">
        <f t="shared" si="54"/>
        <v>3.6511175898930999E-2</v>
      </c>
      <c r="Y194" s="45">
        <f t="shared" si="57"/>
        <v>-5.4960348088079959E-2</v>
      </c>
      <c r="Z194" s="45">
        <f t="shared" si="58"/>
        <v>-6.9230769230769233E-3</v>
      </c>
      <c r="AA194" s="45">
        <f t="shared" si="59"/>
        <v>3.6451451223401834E-3</v>
      </c>
      <c r="AB194" s="45">
        <f t="shared" si="60"/>
        <v>-6.2196395333000412E-3</v>
      </c>
      <c r="AC194" s="45">
        <f t="shared" si="61"/>
        <v>-3.1658571113455936E-3</v>
      </c>
      <c r="AD194" s="45" t="s">
        <v>22</v>
      </c>
      <c r="AE194" s="45" t="s">
        <v>22</v>
      </c>
      <c r="AF194" s="45" t="s">
        <v>22</v>
      </c>
      <c r="AG194" s="45" t="s">
        <v>22</v>
      </c>
      <c r="AH194" s="58"/>
    </row>
    <row r="195" spans="1:34" x14ac:dyDescent="0.2">
      <c r="A195" s="41">
        <v>188</v>
      </c>
      <c r="B195" s="42" t="s">
        <v>220</v>
      </c>
      <c r="C195" s="43">
        <v>3126050</v>
      </c>
      <c r="D195" s="43">
        <v>2840790</v>
      </c>
      <c r="E195" s="43">
        <v>2850820</v>
      </c>
      <c r="F195" s="43">
        <v>2999748</v>
      </c>
      <c r="G195" s="43">
        <v>2073120</v>
      </c>
      <c r="H195" s="43">
        <v>1996300</v>
      </c>
      <c r="I195" s="43">
        <v>2039960</v>
      </c>
      <c r="J195" s="43">
        <v>2087920</v>
      </c>
      <c r="K195" s="43">
        <v>2088310</v>
      </c>
      <c r="L195" s="43">
        <v>2037770</v>
      </c>
      <c r="M195" s="43">
        <v>2071429.9999999998</v>
      </c>
      <c r="N195" s="43">
        <v>2136722</v>
      </c>
      <c r="O195" s="43">
        <v>2087870</v>
      </c>
      <c r="P195" s="43">
        <v>2037300</v>
      </c>
      <c r="Q195" s="43">
        <v>2071190</v>
      </c>
      <c r="R195" s="43">
        <v>2136722</v>
      </c>
      <c r="S195" s="44">
        <f t="shared" si="56"/>
        <v>1</v>
      </c>
      <c r="T195" s="43"/>
      <c r="U195" s="121" t="str">
        <f t="shared" si="51"/>
        <v>esgoto maior</v>
      </c>
      <c r="V195" s="45">
        <f t="shared" si="52"/>
        <v>-9.1252539146846653E-2</v>
      </c>
      <c r="W195" s="45">
        <f t="shared" si="53"/>
        <v>3.5307080072796652E-3</v>
      </c>
      <c r="X195" s="45">
        <f t="shared" si="54"/>
        <v>5.22404080229548E-2</v>
      </c>
      <c r="Y195" s="45">
        <f t="shared" si="57"/>
        <v>-1.1827141038870727E-2</v>
      </c>
      <c r="Z195" s="45">
        <f t="shared" si="58"/>
        <v>-3.7055259705178666E-2</v>
      </c>
      <c r="AA195" s="45">
        <f t="shared" si="59"/>
        <v>2.1870460351650554E-2</v>
      </c>
      <c r="AB195" s="45">
        <f t="shared" si="60"/>
        <v>2.3510264907155042E-2</v>
      </c>
      <c r="AC195" s="45">
        <f t="shared" si="61"/>
        <v>2.7751551845423099E-3</v>
      </c>
      <c r="AD195" s="45">
        <f>(L195-K195)/K195</f>
        <v>-2.4201387725002514E-2</v>
      </c>
      <c r="AE195" s="45">
        <f>(M195-L195)/L195</f>
        <v>1.6518056502941827E-2</v>
      </c>
      <c r="AF195" s="45">
        <f>(N195-M195)/M195</f>
        <v>3.1520254123962789E-2</v>
      </c>
      <c r="AG195" s="45">
        <f t="shared" ref="AG195" si="80">AVERAGE(AD195:AF195)</f>
        <v>7.9456409673007E-3</v>
      </c>
      <c r="AH195" s="58"/>
    </row>
    <row r="196" spans="1:34" x14ac:dyDescent="0.2">
      <c r="A196" s="41">
        <v>189</v>
      </c>
      <c r="B196" s="42" t="s">
        <v>221</v>
      </c>
      <c r="C196" s="43">
        <v>171860</v>
      </c>
      <c r="D196" s="43">
        <v>159570</v>
      </c>
      <c r="E196" s="43">
        <v>163720</v>
      </c>
      <c r="F196" s="43">
        <v>189629</v>
      </c>
      <c r="G196" s="43">
        <v>118430</v>
      </c>
      <c r="H196" s="43">
        <v>120580</v>
      </c>
      <c r="I196" s="43">
        <v>123190</v>
      </c>
      <c r="J196" s="43">
        <v>125554</v>
      </c>
      <c r="K196" s="43">
        <v>0</v>
      </c>
      <c r="L196" s="43">
        <v>0</v>
      </c>
      <c r="M196" s="43">
        <v>0</v>
      </c>
      <c r="N196" s="43">
        <v>0</v>
      </c>
      <c r="O196" s="43">
        <v>0</v>
      </c>
      <c r="P196" s="43">
        <v>0</v>
      </c>
      <c r="Q196" s="43">
        <v>0</v>
      </c>
      <c r="R196" s="43">
        <v>0</v>
      </c>
      <c r="S196" s="44" t="str">
        <f t="shared" si="56"/>
        <v>-</v>
      </c>
      <c r="T196" s="43"/>
      <c r="U196" s="121" t="str">
        <f t="shared" si="51"/>
        <v>ok</v>
      </c>
      <c r="V196" s="45">
        <f t="shared" si="52"/>
        <v>-7.1511695566158495E-2</v>
      </c>
      <c r="W196" s="45">
        <f t="shared" si="53"/>
        <v>2.6007394873723132E-2</v>
      </c>
      <c r="X196" s="45">
        <f t="shared" si="54"/>
        <v>0.15825189347666749</v>
      </c>
      <c r="Y196" s="45">
        <f t="shared" si="57"/>
        <v>3.7582530928077375E-2</v>
      </c>
      <c r="Z196" s="45">
        <f t="shared" si="58"/>
        <v>1.8154183906104873E-2</v>
      </c>
      <c r="AA196" s="45">
        <f t="shared" si="59"/>
        <v>2.1645380660142644E-2</v>
      </c>
      <c r="AB196" s="45">
        <f t="shared" si="60"/>
        <v>1.9189869307573666E-2</v>
      </c>
      <c r="AC196" s="45">
        <f t="shared" si="61"/>
        <v>1.9663144624607061E-2</v>
      </c>
      <c r="AD196" s="45" t="s">
        <v>22</v>
      </c>
      <c r="AE196" s="45" t="s">
        <v>22</v>
      </c>
      <c r="AF196" s="45" t="s">
        <v>22</v>
      </c>
      <c r="AG196" s="45" t="s">
        <v>22</v>
      </c>
      <c r="AH196" s="58"/>
    </row>
    <row r="197" spans="1:34" x14ac:dyDescent="0.2">
      <c r="A197" s="41">
        <v>190</v>
      </c>
      <c r="B197" s="42" t="s">
        <v>222</v>
      </c>
      <c r="C197" s="43">
        <v>516400</v>
      </c>
      <c r="D197" s="43">
        <v>483350</v>
      </c>
      <c r="E197" s="43">
        <v>509290</v>
      </c>
      <c r="F197" s="43">
        <v>511031</v>
      </c>
      <c r="G197" s="43">
        <v>390550</v>
      </c>
      <c r="H197" s="43">
        <v>389210</v>
      </c>
      <c r="I197" s="43">
        <v>389410</v>
      </c>
      <c r="J197" s="43">
        <v>398848</v>
      </c>
      <c r="K197" s="43">
        <v>0</v>
      </c>
      <c r="L197" s="43">
        <v>0</v>
      </c>
      <c r="M197" s="43">
        <v>0</v>
      </c>
      <c r="N197" s="43">
        <v>0</v>
      </c>
      <c r="O197" s="43">
        <v>0</v>
      </c>
      <c r="P197" s="43">
        <v>0</v>
      </c>
      <c r="Q197" s="43">
        <v>0</v>
      </c>
      <c r="R197" s="43">
        <v>0</v>
      </c>
      <c r="S197" s="44" t="str">
        <f t="shared" si="56"/>
        <v>-</v>
      </c>
      <c r="T197" s="43"/>
      <c r="U197" s="121" t="str">
        <f t="shared" si="51"/>
        <v>ok</v>
      </c>
      <c r="V197" s="45">
        <f t="shared" si="52"/>
        <v>-6.40007745933385E-2</v>
      </c>
      <c r="W197" s="45">
        <f t="shared" si="53"/>
        <v>5.3667114927071477E-2</v>
      </c>
      <c r="X197" s="45">
        <f t="shared" si="54"/>
        <v>3.4184845569321999E-3</v>
      </c>
      <c r="Y197" s="45">
        <f t="shared" si="57"/>
        <v>-2.3050583697782744E-3</v>
      </c>
      <c r="Z197" s="45">
        <f t="shared" si="58"/>
        <v>-3.4310587632825503E-3</v>
      </c>
      <c r="AA197" s="45">
        <f t="shared" si="59"/>
        <v>5.1386141157729764E-4</v>
      </c>
      <c r="AB197" s="45">
        <f t="shared" si="60"/>
        <v>2.4236665725071261E-2</v>
      </c>
      <c r="AC197" s="45">
        <f t="shared" si="61"/>
        <v>7.1064894577886695E-3</v>
      </c>
      <c r="AD197" s="45" t="s">
        <v>22</v>
      </c>
      <c r="AE197" s="45" t="s">
        <v>22</v>
      </c>
      <c r="AF197" s="45" t="s">
        <v>22</v>
      </c>
      <c r="AG197" s="45" t="s">
        <v>22</v>
      </c>
      <c r="AH197" s="58"/>
    </row>
    <row r="198" spans="1:34" x14ac:dyDescent="0.2">
      <c r="A198" s="41">
        <v>191</v>
      </c>
      <c r="B198" s="42" t="s">
        <v>223</v>
      </c>
      <c r="C198" s="43">
        <v>139510</v>
      </c>
      <c r="D198" s="43">
        <v>138870</v>
      </c>
      <c r="E198" s="43">
        <v>141720</v>
      </c>
      <c r="F198" s="43">
        <v>141610</v>
      </c>
      <c r="G198" s="43">
        <v>114020</v>
      </c>
      <c r="H198" s="43">
        <v>115590</v>
      </c>
      <c r="I198" s="43">
        <v>117260</v>
      </c>
      <c r="J198" s="43">
        <v>117720</v>
      </c>
      <c r="K198" s="43">
        <v>0</v>
      </c>
      <c r="L198" s="43">
        <v>0</v>
      </c>
      <c r="M198" s="43">
        <v>0</v>
      </c>
      <c r="N198" s="43">
        <v>0</v>
      </c>
      <c r="O198" s="43">
        <v>0</v>
      </c>
      <c r="P198" s="43">
        <v>0</v>
      </c>
      <c r="Q198" s="43">
        <v>0</v>
      </c>
      <c r="R198" s="43">
        <v>0</v>
      </c>
      <c r="S198" s="44" t="str">
        <f t="shared" si="56"/>
        <v>-</v>
      </c>
      <c r="T198" s="43"/>
      <c r="U198" s="121" t="str">
        <f t="shared" si="51"/>
        <v>ok</v>
      </c>
      <c r="V198" s="45">
        <f t="shared" si="52"/>
        <v>-4.5874847681169808E-3</v>
      </c>
      <c r="W198" s="45">
        <f t="shared" si="53"/>
        <v>2.0522791099589544E-2</v>
      </c>
      <c r="X198" s="45">
        <f t="shared" si="54"/>
        <v>-7.7617837990403616E-4</v>
      </c>
      <c r="Y198" s="45">
        <f t="shared" si="57"/>
        <v>5.053042650522842E-3</v>
      </c>
      <c r="Z198" s="45">
        <f t="shared" si="58"/>
        <v>1.3769514120329767E-2</v>
      </c>
      <c r="AA198" s="45">
        <f t="shared" si="59"/>
        <v>1.4447616575828359E-2</v>
      </c>
      <c r="AB198" s="45">
        <f t="shared" si="60"/>
        <v>3.9229063619307522E-3</v>
      </c>
      <c r="AC198" s="45">
        <f t="shared" si="61"/>
        <v>1.0713345686029626E-2</v>
      </c>
      <c r="AD198" s="45" t="s">
        <v>22</v>
      </c>
      <c r="AE198" s="45" t="s">
        <v>22</v>
      </c>
      <c r="AF198" s="45" t="s">
        <v>22</v>
      </c>
      <c r="AG198" s="45" t="s">
        <v>22</v>
      </c>
      <c r="AH198" s="58"/>
    </row>
    <row r="199" spans="1:34" x14ac:dyDescent="0.2">
      <c r="A199" s="41">
        <v>192</v>
      </c>
      <c r="B199" s="42" t="s">
        <v>224</v>
      </c>
      <c r="C199" s="43">
        <v>178500</v>
      </c>
      <c r="D199" s="43">
        <v>165930</v>
      </c>
      <c r="E199" s="43">
        <v>175180</v>
      </c>
      <c r="F199" s="43">
        <v>177633</v>
      </c>
      <c r="G199" s="43">
        <v>139870</v>
      </c>
      <c r="H199" s="43">
        <v>133420</v>
      </c>
      <c r="I199" s="43">
        <v>136570</v>
      </c>
      <c r="J199" s="43">
        <v>140518</v>
      </c>
      <c r="K199" s="43">
        <v>0</v>
      </c>
      <c r="L199" s="43">
        <v>0</v>
      </c>
      <c r="M199" s="43">
        <v>0</v>
      </c>
      <c r="N199" s="43">
        <v>0</v>
      </c>
      <c r="O199" s="43">
        <v>0</v>
      </c>
      <c r="P199" s="43">
        <v>0</v>
      </c>
      <c r="Q199" s="43">
        <v>0</v>
      </c>
      <c r="R199" s="43">
        <v>0</v>
      </c>
      <c r="S199" s="44" t="str">
        <f t="shared" si="56"/>
        <v>-</v>
      </c>
      <c r="T199" s="43"/>
      <c r="U199" s="121" t="str">
        <f t="shared" si="51"/>
        <v>ok</v>
      </c>
      <c r="V199" s="45">
        <f t="shared" si="52"/>
        <v>-7.0420168067226896E-2</v>
      </c>
      <c r="W199" s="45">
        <f t="shared" si="53"/>
        <v>5.5746399083951063E-2</v>
      </c>
      <c r="X199" s="45">
        <f t="shared" si="54"/>
        <v>1.4002740038817216E-2</v>
      </c>
      <c r="Y199" s="45">
        <f t="shared" si="57"/>
        <v>-2.236763148195387E-4</v>
      </c>
      <c r="Z199" s="45">
        <f t="shared" si="58"/>
        <v>-4.6114248945449347E-2</v>
      </c>
      <c r="AA199" s="45">
        <f t="shared" si="59"/>
        <v>2.36096537250787E-2</v>
      </c>
      <c r="AB199" s="45">
        <f t="shared" si="60"/>
        <v>2.8908252178370068E-2</v>
      </c>
      <c r="AC199" s="45">
        <f t="shared" si="61"/>
        <v>2.1345523193331399E-3</v>
      </c>
      <c r="AD199" s="45" t="s">
        <v>22</v>
      </c>
      <c r="AE199" s="45" t="s">
        <v>22</v>
      </c>
      <c r="AF199" s="45" t="s">
        <v>22</v>
      </c>
      <c r="AG199" s="45" t="s">
        <v>22</v>
      </c>
      <c r="AH199" s="58"/>
    </row>
    <row r="200" spans="1:34" x14ac:dyDescent="0.2">
      <c r="A200" s="41">
        <v>193</v>
      </c>
      <c r="B200" s="42" t="s">
        <v>225</v>
      </c>
      <c r="C200" s="43">
        <v>373310</v>
      </c>
      <c r="D200" s="43">
        <v>390270</v>
      </c>
      <c r="E200" s="43">
        <v>404310</v>
      </c>
      <c r="F200" s="43">
        <v>365564</v>
      </c>
      <c r="G200" s="43">
        <v>248360</v>
      </c>
      <c r="H200" s="43">
        <v>247040</v>
      </c>
      <c r="I200" s="43">
        <v>253550</v>
      </c>
      <c r="J200" s="43">
        <v>257941</v>
      </c>
      <c r="K200" s="43">
        <v>0</v>
      </c>
      <c r="L200" s="43">
        <v>0</v>
      </c>
      <c r="M200" s="43">
        <v>0</v>
      </c>
      <c r="N200" s="43">
        <v>0</v>
      </c>
      <c r="O200" s="43">
        <v>0</v>
      </c>
      <c r="P200" s="43">
        <v>0</v>
      </c>
      <c r="Q200" s="43">
        <v>0</v>
      </c>
      <c r="R200" s="43">
        <v>0</v>
      </c>
      <c r="S200" s="44" t="str">
        <f t="shared" si="56"/>
        <v>-</v>
      </c>
      <c r="T200" s="43"/>
      <c r="U200" s="121" t="str">
        <f t="shared" ref="U200:U202" si="81">IF(K200="-","   ",IF((G200-K200)&gt;=0,"ok","esgoto maior"))</f>
        <v>ok</v>
      </c>
      <c r="V200" s="45">
        <f t="shared" ref="V200:V232" si="82">(D200-C200)/C200</f>
        <v>4.5431410891752164E-2</v>
      </c>
      <c r="W200" s="45">
        <f t="shared" ref="W200:W232" si="83">(E200-D200)/D200</f>
        <v>3.5975094165577676E-2</v>
      </c>
      <c r="X200" s="45">
        <f t="shared" ref="X200:X232" si="84">(F200-E200)/E200</f>
        <v>-9.5832405827211795E-2</v>
      </c>
      <c r="Y200" s="45">
        <f t="shared" si="57"/>
        <v>-4.808633589960652E-3</v>
      </c>
      <c r="Z200" s="45">
        <f t="shared" si="58"/>
        <v>-5.3148655177967467E-3</v>
      </c>
      <c r="AA200" s="45">
        <f t="shared" si="59"/>
        <v>2.6352007772020725E-2</v>
      </c>
      <c r="AB200" s="45">
        <f t="shared" si="60"/>
        <v>1.7318083218300136E-2</v>
      </c>
      <c r="AC200" s="45">
        <f t="shared" si="61"/>
        <v>1.2785075157508036E-2</v>
      </c>
      <c r="AD200" s="45" t="s">
        <v>22</v>
      </c>
      <c r="AE200" s="45" t="s">
        <v>22</v>
      </c>
      <c r="AF200" s="45" t="s">
        <v>22</v>
      </c>
      <c r="AG200" s="45" t="s">
        <v>22</v>
      </c>
      <c r="AH200" s="58"/>
    </row>
    <row r="201" spans="1:34" x14ac:dyDescent="0.2">
      <c r="A201" s="41">
        <v>194</v>
      </c>
      <c r="B201" s="42" t="s">
        <v>226</v>
      </c>
      <c r="C201" s="43">
        <v>240020</v>
      </c>
      <c r="D201" s="43">
        <v>226560</v>
      </c>
      <c r="E201" s="43">
        <v>231400</v>
      </c>
      <c r="F201" s="43">
        <v>247252</v>
      </c>
      <c r="G201" s="43">
        <v>194610</v>
      </c>
      <c r="H201" s="43">
        <v>191100</v>
      </c>
      <c r="I201" s="43">
        <v>186890</v>
      </c>
      <c r="J201" s="43">
        <v>197767</v>
      </c>
      <c r="K201" s="43">
        <v>0</v>
      </c>
      <c r="L201" s="43">
        <v>0</v>
      </c>
      <c r="M201" s="43">
        <v>0</v>
      </c>
      <c r="N201" s="43">
        <v>0</v>
      </c>
      <c r="O201" s="43">
        <v>0</v>
      </c>
      <c r="P201" s="43">
        <v>0</v>
      </c>
      <c r="Q201" s="43">
        <v>0</v>
      </c>
      <c r="R201" s="43">
        <v>0</v>
      </c>
      <c r="S201" s="44" t="str">
        <f t="shared" ref="S201:S232" si="85">IF(R201&lt;&gt;0,R201/N201,"-")</f>
        <v>-</v>
      </c>
      <c r="T201" s="43"/>
      <c r="U201" s="121" t="str">
        <f t="shared" si="81"/>
        <v>ok</v>
      </c>
      <c r="V201" s="45">
        <f t="shared" si="82"/>
        <v>-5.6078660111657359E-2</v>
      </c>
      <c r="W201" s="45">
        <f t="shared" si="83"/>
        <v>2.1362994350282487E-2</v>
      </c>
      <c r="X201" s="45">
        <f t="shared" si="84"/>
        <v>6.8504753673292992E-2</v>
      </c>
      <c r="Y201" s="45">
        <f t="shared" ref="Y201:Y232" si="86">AVERAGE(V201:X201)</f>
        <v>1.1263029303972707E-2</v>
      </c>
      <c r="Z201" s="45">
        <f t="shared" ref="Z201:Z232" si="87">(H201-G201)/G201</f>
        <v>-1.8036072144288578E-2</v>
      </c>
      <c r="AA201" s="45">
        <f t="shared" ref="AA201:AA232" si="88">(I201-H201)/H201</f>
        <v>-2.2030350601779172E-2</v>
      </c>
      <c r="AB201" s="45">
        <f t="shared" ref="AB201:AB232" si="89">(J201-I201)/I201</f>
        <v>5.8200010701482154E-2</v>
      </c>
      <c r="AC201" s="45">
        <f t="shared" ref="AC201:AC232" si="90">AVERAGE(Z201:AB201)</f>
        <v>6.044529318471467E-3</v>
      </c>
      <c r="AD201" s="45" t="s">
        <v>22</v>
      </c>
      <c r="AE201" s="45" t="s">
        <v>22</v>
      </c>
      <c r="AF201" s="45" t="s">
        <v>22</v>
      </c>
      <c r="AG201" s="45" t="s">
        <v>22</v>
      </c>
      <c r="AH201" s="58"/>
    </row>
    <row r="202" spans="1:34" x14ac:dyDescent="0.2">
      <c r="A202" s="41">
        <v>195</v>
      </c>
      <c r="B202" s="42" t="s">
        <v>227</v>
      </c>
      <c r="C202" s="43">
        <v>332090</v>
      </c>
      <c r="D202" s="43">
        <v>317100</v>
      </c>
      <c r="E202" s="43">
        <v>323580</v>
      </c>
      <c r="F202" s="43">
        <v>354279</v>
      </c>
      <c r="G202" s="43">
        <v>266990</v>
      </c>
      <c r="H202" s="43">
        <v>270960</v>
      </c>
      <c r="I202" s="43">
        <v>286950</v>
      </c>
      <c r="J202" s="43">
        <v>306261</v>
      </c>
      <c r="K202" s="43">
        <v>0</v>
      </c>
      <c r="L202" s="43">
        <v>0</v>
      </c>
      <c r="M202" s="43">
        <v>0</v>
      </c>
      <c r="N202" s="43">
        <v>0</v>
      </c>
      <c r="O202" s="43">
        <v>0</v>
      </c>
      <c r="P202" s="43">
        <v>0</v>
      </c>
      <c r="Q202" s="43">
        <v>0</v>
      </c>
      <c r="R202" s="43">
        <v>0</v>
      </c>
      <c r="S202" s="44" t="str">
        <f t="shared" si="85"/>
        <v>-</v>
      </c>
      <c r="T202" s="43"/>
      <c r="U202" s="121" t="str">
        <f t="shared" si="81"/>
        <v>ok</v>
      </c>
      <c r="V202" s="45">
        <f t="shared" si="82"/>
        <v>-4.5138366105573792E-2</v>
      </c>
      <c r="W202" s="45">
        <f t="shared" si="83"/>
        <v>2.043519394512772E-2</v>
      </c>
      <c r="X202" s="45">
        <f t="shared" si="84"/>
        <v>9.4872983497125904E-2</v>
      </c>
      <c r="Y202" s="45">
        <f t="shared" si="86"/>
        <v>2.3389937112226613E-2</v>
      </c>
      <c r="Z202" s="45">
        <f t="shared" si="87"/>
        <v>1.4869470766695382E-2</v>
      </c>
      <c r="AA202" s="45">
        <f t="shared" si="88"/>
        <v>5.9012400354295835E-2</v>
      </c>
      <c r="AB202" s="45">
        <f t="shared" si="89"/>
        <v>6.7297438578149502E-2</v>
      </c>
      <c r="AC202" s="45">
        <f t="shared" si="90"/>
        <v>4.7059769899713576E-2</v>
      </c>
      <c r="AD202" s="45" t="s">
        <v>22</v>
      </c>
      <c r="AE202" s="45" t="s">
        <v>22</v>
      </c>
      <c r="AF202" s="45" t="s">
        <v>22</v>
      </c>
      <c r="AG202" s="45" t="s">
        <v>22</v>
      </c>
      <c r="AH202" s="58"/>
    </row>
    <row r="203" spans="1:34" x14ac:dyDescent="0.2">
      <c r="A203" s="41">
        <v>196</v>
      </c>
      <c r="B203" s="42" t="s">
        <v>228</v>
      </c>
      <c r="C203" s="43">
        <v>3286080</v>
      </c>
      <c r="D203" s="43">
        <v>3152360</v>
      </c>
      <c r="E203" s="43">
        <v>3331340</v>
      </c>
      <c r="F203" s="43">
        <v>3506444</v>
      </c>
      <c r="G203" s="43">
        <v>2099740</v>
      </c>
      <c r="H203" s="43">
        <v>2092840.0000000002</v>
      </c>
      <c r="I203" s="43">
        <v>2222560</v>
      </c>
      <c r="J203" s="43">
        <v>2368628</v>
      </c>
      <c r="K203" s="43">
        <v>1259390</v>
      </c>
      <c r="L203" s="43">
        <v>1245630</v>
      </c>
      <c r="M203" s="43">
        <v>1296480</v>
      </c>
      <c r="N203" s="43">
        <v>1358929</v>
      </c>
      <c r="O203" s="43">
        <v>1259390</v>
      </c>
      <c r="P203" s="43">
        <v>1245630</v>
      </c>
      <c r="Q203" s="43">
        <v>1296480</v>
      </c>
      <c r="R203" s="43">
        <v>1358929</v>
      </c>
      <c r="S203" s="44">
        <f t="shared" si="85"/>
        <v>1</v>
      </c>
      <c r="T203" s="43"/>
      <c r="U203" s="121" t="str">
        <f>IF(K203="-","   ",IF((G203-K203)&gt;=0,"ok","esgoto maior"))</f>
        <v>ok</v>
      </c>
      <c r="V203" s="45">
        <f t="shared" si="82"/>
        <v>-4.0692862011880417E-2</v>
      </c>
      <c r="W203" s="45">
        <f t="shared" si="83"/>
        <v>5.6776510297047292E-2</v>
      </c>
      <c r="X203" s="45">
        <f t="shared" si="84"/>
        <v>5.2562632454207614E-2</v>
      </c>
      <c r="Y203" s="45">
        <f t="shared" si="86"/>
        <v>2.2882093579791495E-2</v>
      </c>
      <c r="Z203" s="45">
        <f t="shared" si="87"/>
        <v>-3.2861211388075509E-3</v>
      </c>
      <c r="AA203" s="45">
        <f t="shared" si="88"/>
        <v>6.198276026834338E-2</v>
      </c>
      <c r="AB203" s="45">
        <f t="shared" si="89"/>
        <v>6.5720610467208979E-2</v>
      </c>
      <c r="AC203" s="45">
        <f t="shared" si="90"/>
        <v>4.1472416532248264E-2</v>
      </c>
      <c r="AD203" s="45">
        <f>(L203-K203)/K203</f>
        <v>-1.0925924455490357E-2</v>
      </c>
      <c r="AE203" s="45">
        <f>(M203-L203)/L203</f>
        <v>4.0822716215890752E-2</v>
      </c>
      <c r="AF203" s="45">
        <f>(N203-M203)/M203</f>
        <v>4.8168116746883871E-2</v>
      </c>
      <c r="AG203" s="45">
        <f t="shared" ref="AG203" si="91">AVERAGE(AD203:AF203)</f>
        <v>2.6021636169094753E-2</v>
      </c>
      <c r="AH203" s="58"/>
    </row>
    <row r="204" spans="1:34" x14ac:dyDescent="0.2">
      <c r="A204" s="41">
        <v>197</v>
      </c>
      <c r="B204" s="42" t="s">
        <v>229</v>
      </c>
      <c r="C204" s="43">
        <v>430580</v>
      </c>
      <c r="D204" s="43">
        <v>412320</v>
      </c>
      <c r="E204" s="43">
        <v>386130</v>
      </c>
      <c r="F204" s="43">
        <v>327431</v>
      </c>
      <c r="G204" s="43">
        <v>239450</v>
      </c>
      <c r="H204" s="43">
        <v>244580</v>
      </c>
      <c r="I204" s="43">
        <v>243960</v>
      </c>
      <c r="J204" s="43">
        <v>249004</v>
      </c>
      <c r="K204" s="43">
        <v>0</v>
      </c>
      <c r="L204" s="43">
        <v>0</v>
      </c>
      <c r="M204" s="43">
        <v>0</v>
      </c>
      <c r="N204" s="43">
        <v>5</v>
      </c>
      <c r="O204" s="43">
        <v>0</v>
      </c>
      <c r="P204" s="43">
        <v>0</v>
      </c>
      <c r="Q204" s="43">
        <v>0</v>
      </c>
      <c r="R204" s="43">
        <v>1</v>
      </c>
      <c r="S204" s="44" t="s">
        <v>22</v>
      </c>
      <c r="T204" s="43"/>
      <c r="U204" s="121" t="str">
        <f t="shared" ref="U204:U232" si="92">IF(K204="-","   ",IF((G204-K204)&gt;=0,"ok","esgoto maior"))</f>
        <v>ok</v>
      </c>
      <c r="V204" s="45">
        <f t="shared" si="82"/>
        <v>-4.2407914905476338E-2</v>
      </c>
      <c r="W204" s="45">
        <f t="shared" si="83"/>
        <v>-6.3518626309662402E-2</v>
      </c>
      <c r="X204" s="45">
        <f t="shared" si="84"/>
        <v>-0.15201875016186259</v>
      </c>
      <c r="Y204" s="45">
        <f t="shared" si="86"/>
        <v>-8.5981763792333785E-2</v>
      </c>
      <c r="Z204" s="45">
        <f t="shared" si="87"/>
        <v>2.1424096888703278E-2</v>
      </c>
      <c r="AA204" s="45">
        <f t="shared" si="88"/>
        <v>-2.534957886989942E-3</v>
      </c>
      <c r="AB204" s="45">
        <f t="shared" si="89"/>
        <v>2.0675520577143794E-2</v>
      </c>
      <c r="AC204" s="45">
        <f t="shared" si="90"/>
        <v>1.3188219859619044E-2</v>
      </c>
      <c r="AD204" s="45" t="s">
        <v>22</v>
      </c>
      <c r="AE204" s="45" t="s">
        <v>22</v>
      </c>
      <c r="AF204" s="45" t="s">
        <v>22</v>
      </c>
      <c r="AG204" s="45" t="s">
        <v>22</v>
      </c>
      <c r="AH204" s="58"/>
    </row>
    <row r="205" spans="1:34" x14ac:dyDescent="0.2">
      <c r="A205" s="41">
        <v>198</v>
      </c>
      <c r="B205" s="42" t="s">
        <v>230</v>
      </c>
      <c r="C205" s="43">
        <v>317790</v>
      </c>
      <c r="D205" s="43">
        <v>294940</v>
      </c>
      <c r="E205" s="43">
        <v>312630</v>
      </c>
      <c r="F205" s="43">
        <v>328117</v>
      </c>
      <c r="G205" s="43">
        <v>243720</v>
      </c>
      <c r="H205" s="43">
        <v>234470</v>
      </c>
      <c r="I205" s="43">
        <v>243500</v>
      </c>
      <c r="J205" s="43">
        <v>251901</v>
      </c>
      <c r="K205" s="43">
        <v>0</v>
      </c>
      <c r="L205" s="43">
        <v>0</v>
      </c>
      <c r="M205" s="43">
        <v>0</v>
      </c>
      <c r="N205" s="43">
        <v>0</v>
      </c>
      <c r="O205" s="43">
        <v>0</v>
      </c>
      <c r="P205" s="43">
        <v>0</v>
      </c>
      <c r="Q205" s="43">
        <v>0</v>
      </c>
      <c r="R205" s="43">
        <v>0</v>
      </c>
      <c r="S205" s="44" t="str">
        <f t="shared" si="85"/>
        <v>-</v>
      </c>
      <c r="T205" s="43"/>
      <c r="U205" s="121" t="str">
        <f t="shared" si="92"/>
        <v>ok</v>
      </c>
      <c r="V205" s="45">
        <f t="shared" si="82"/>
        <v>-7.1902828912174713E-2</v>
      </c>
      <c r="W205" s="45">
        <f t="shared" si="83"/>
        <v>5.9978300671322982E-2</v>
      </c>
      <c r="X205" s="45">
        <f t="shared" si="84"/>
        <v>4.9537792278412179E-2</v>
      </c>
      <c r="Y205" s="45">
        <f t="shared" si="86"/>
        <v>1.2537754679186816E-2</v>
      </c>
      <c r="Z205" s="45">
        <f t="shared" si="87"/>
        <v>-3.7953389135073033E-2</v>
      </c>
      <c r="AA205" s="45">
        <f t="shared" si="88"/>
        <v>3.8512389644730666E-2</v>
      </c>
      <c r="AB205" s="45">
        <f t="shared" si="89"/>
        <v>3.4501026694045173E-2</v>
      </c>
      <c r="AC205" s="45">
        <f t="shared" si="90"/>
        <v>1.1686675734567602E-2</v>
      </c>
      <c r="AD205" s="45" t="s">
        <v>22</v>
      </c>
      <c r="AE205" s="45" t="s">
        <v>22</v>
      </c>
      <c r="AF205" s="45" t="s">
        <v>22</v>
      </c>
      <c r="AG205" s="45" t="s">
        <v>22</v>
      </c>
      <c r="AH205" s="58"/>
    </row>
    <row r="206" spans="1:34" x14ac:dyDescent="0.2">
      <c r="A206" s="41">
        <v>199</v>
      </c>
      <c r="B206" s="42" t="s">
        <v>231</v>
      </c>
      <c r="C206" s="43">
        <v>526260</v>
      </c>
      <c r="D206" s="43">
        <v>485840</v>
      </c>
      <c r="E206" s="43">
        <v>539610</v>
      </c>
      <c r="F206" s="43">
        <v>704693</v>
      </c>
      <c r="G206" s="43">
        <v>326290</v>
      </c>
      <c r="H206" s="43">
        <v>318040</v>
      </c>
      <c r="I206" s="43">
        <v>341370</v>
      </c>
      <c r="J206" s="43">
        <v>352993</v>
      </c>
      <c r="K206" s="43">
        <v>0</v>
      </c>
      <c r="L206" s="43">
        <v>0</v>
      </c>
      <c r="M206" s="43">
        <v>0</v>
      </c>
      <c r="N206" s="43">
        <v>0</v>
      </c>
      <c r="O206" s="43">
        <v>0</v>
      </c>
      <c r="P206" s="43">
        <v>0</v>
      </c>
      <c r="Q206" s="43">
        <v>0</v>
      </c>
      <c r="R206" s="43">
        <v>0</v>
      </c>
      <c r="S206" s="44" t="str">
        <f t="shared" si="85"/>
        <v>-</v>
      </c>
      <c r="T206" s="43"/>
      <c r="U206" s="121" t="str">
        <f t="shared" si="92"/>
        <v>ok</v>
      </c>
      <c r="V206" s="45">
        <f t="shared" si="82"/>
        <v>-7.6806141450993806E-2</v>
      </c>
      <c r="W206" s="45">
        <f t="shared" si="83"/>
        <v>0.110674296064548</v>
      </c>
      <c r="X206" s="45">
        <f t="shared" si="84"/>
        <v>0.30593020885454308</v>
      </c>
      <c r="Y206" s="45">
        <f t="shared" si="86"/>
        <v>0.11326612115603242</v>
      </c>
      <c r="Z206" s="45">
        <f t="shared" si="87"/>
        <v>-2.5284256336387877E-2</v>
      </c>
      <c r="AA206" s="45">
        <f t="shared" si="88"/>
        <v>7.335555276065904E-2</v>
      </c>
      <c r="AB206" s="45">
        <f t="shared" si="89"/>
        <v>3.4048100301725399E-2</v>
      </c>
      <c r="AC206" s="45">
        <f t="shared" si="90"/>
        <v>2.7373132241998849E-2</v>
      </c>
      <c r="AD206" s="45" t="s">
        <v>22</v>
      </c>
      <c r="AE206" s="45" t="s">
        <v>22</v>
      </c>
      <c r="AF206" s="45" t="s">
        <v>22</v>
      </c>
      <c r="AG206" s="45" t="s">
        <v>22</v>
      </c>
      <c r="AH206" s="58"/>
    </row>
    <row r="207" spans="1:34" x14ac:dyDescent="0.2">
      <c r="A207" s="41">
        <v>200</v>
      </c>
      <c r="B207" s="42" t="s">
        <v>232</v>
      </c>
      <c r="C207" s="43">
        <v>91600</v>
      </c>
      <c r="D207" s="43">
        <v>88940</v>
      </c>
      <c r="E207" s="43">
        <v>93100</v>
      </c>
      <c r="F207" s="43">
        <v>93643</v>
      </c>
      <c r="G207" s="43">
        <v>72580</v>
      </c>
      <c r="H207" s="43">
        <v>69820</v>
      </c>
      <c r="I207" s="43">
        <v>70200</v>
      </c>
      <c r="J207" s="43">
        <v>75352</v>
      </c>
      <c r="K207" s="43">
        <v>71260</v>
      </c>
      <c r="L207" s="43">
        <v>70040</v>
      </c>
      <c r="M207" s="43">
        <v>70440</v>
      </c>
      <c r="N207" s="43">
        <v>76080</v>
      </c>
      <c r="O207" s="43">
        <v>71260</v>
      </c>
      <c r="P207" s="43">
        <v>70040</v>
      </c>
      <c r="Q207" s="43">
        <v>70440</v>
      </c>
      <c r="R207" s="43">
        <v>76080</v>
      </c>
      <c r="S207" s="44">
        <f t="shared" si="85"/>
        <v>1</v>
      </c>
      <c r="T207" s="43"/>
      <c r="U207" s="121" t="str">
        <f t="shared" si="92"/>
        <v>ok</v>
      </c>
      <c r="V207" s="45">
        <f t="shared" si="82"/>
        <v>-2.9039301310043668E-2</v>
      </c>
      <c r="W207" s="45">
        <f t="shared" si="83"/>
        <v>4.6773105464357992E-2</v>
      </c>
      <c r="X207" s="45">
        <f t="shared" si="84"/>
        <v>5.8324382384532759E-3</v>
      </c>
      <c r="Y207" s="45">
        <f t="shared" si="86"/>
        <v>7.855414130922533E-3</v>
      </c>
      <c r="Z207" s="45">
        <f t="shared" si="87"/>
        <v>-3.8027004684486082E-2</v>
      </c>
      <c r="AA207" s="45">
        <f t="shared" si="88"/>
        <v>5.4425665998281293E-3</v>
      </c>
      <c r="AB207" s="45">
        <f t="shared" si="89"/>
        <v>7.3390313390313391E-2</v>
      </c>
      <c r="AC207" s="45">
        <f t="shared" si="90"/>
        <v>1.3601958435218478E-2</v>
      </c>
      <c r="AD207" s="45">
        <f t="shared" ref="AD207:AF208" si="93">(L207-K207)/K207</f>
        <v>-1.7120404153802976E-2</v>
      </c>
      <c r="AE207" s="45">
        <f t="shared" si="93"/>
        <v>5.7110222729868645E-3</v>
      </c>
      <c r="AF207" s="45">
        <f t="shared" si="93"/>
        <v>8.006814310051108E-2</v>
      </c>
      <c r="AG207" s="45">
        <f t="shared" ref="AG207:AG208" si="94">AVERAGE(AD207:AF207)</f>
        <v>2.2886253739898322E-2</v>
      </c>
      <c r="AH207" s="58"/>
    </row>
    <row r="208" spans="1:34" x14ac:dyDescent="0.2">
      <c r="A208" s="41">
        <v>201</v>
      </c>
      <c r="B208" s="42" t="s">
        <v>233</v>
      </c>
      <c r="C208" s="43">
        <v>1902120</v>
      </c>
      <c r="D208" s="43">
        <v>1888670</v>
      </c>
      <c r="E208" s="43">
        <v>1964920</v>
      </c>
      <c r="F208" s="43">
        <v>2070605.8</v>
      </c>
      <c r="G208" s="43">
        <v>1417080</v>
      </c>
      <c r="H208" s="43">
        <v>1407000</v>
      </c>
      <c r="I208" s="43">
        <v>1478230</v>
      </c>
      <c r="J208" s="43">
        <v>1557675</v>
      </c>
      <c r="K208" s="43">
        <v>1056420</v>
      </c>
      <c r="L208" s="43">
        <v>1102570</v>
      </c>
      <c r="M208" s="43">
        <v>1236060</v>
      </c>
      <c r="N208" s="43">
        <v>1313653</v>
      </c>
      <c r="O208" s="43">
        <v>1056420</v>
      </c>
      <c r="P208" s="43">
        <v>1102570</v>
      </c>
      <c r="Q208" s="43">
        <v>1236060</v>
      </c>
      <c r="R208" s="43">
        <v>1313653</v>
      </c>
      <c r="S208" s="44">
        <f t="shared" si="85"/>
        <v>1</v>
      </c>
      <c r="T208" s="43"/>
      <c r="U208" s="121" t="str">
        <f t="shared" si="92"/>
        <v>ok</v>
      </c>
      <c r="V208" s="45">
        <f t="shared" si="82"/>
        <v>-7.0710575568313254E-3</v>
      </c>
      <c r="W208" s="45">
        <f t="shared" si="83"/>
        <v>4.037232549889605E-2</v>
      </c>
      <c r="X208" s="45">
        <f t="shared" si="84"/>
        <v>5.3786311910917518E-2</v>
      </c>
      <c r="Y208" s="45">
        <f t="shared" si="86"/>
        <v>2.9029193284327414E-2</v>
      </c>
      <c r="Z208" s="45">
        <f t="shared" si="87"/>
        <v>-7.1132187314759928E-3</v>
      </c>
      <c r="AA208" s="45">
        <f t="shared" si="88"/>
        <v>5.062544420753376E-2</v>
      </c>
      <c r="AB208" s="45">
        <f t="shared" si="89"/>
        <v>5.3743328169500011E-2</v>
      </c>
      <c r="AC208" s="45">
        <f t="shared" si="90"/>
        <v>3.2418517881852592E-2</v>
      </c>
      <c r="AD208" s="45">
        <f t="shared" si="93"/>
        <v>4.3685276689195585E-2</v>
      </c>
      <c r="AE208" s="45">
        <f t="shared" si="93"/>
        <v>0.12107167798869913</v>
      </c>
      <c r="AF208" s="45">
        <f t="shared" si="93"/>
        <v>6.2774460786693201E-2</v>
      </c>
      <c r="AG208" s="45">
        <f t="shared" si="94"/>
        <v>7.5843805154862623E-2</v>
      </c>
      <c r="AH208" s="58"/>
    </row>
    <row r="209" spans="1:34" x14ac:dyDescent="0.2">
      <c r="A209" s="41">
        <v>202</v>
      </c>
      <c r="B209" s="42" t="s">
        <v>234</v>
      </c>
      <c r="C209" s="43">
        <v>157560</v>
      </c>
      <c r="D209" s="43">
        <v>129509.99999999999</v>
      </c>
      <c r="E209" s="43">
        <v>98040</v>
      </c>
      <c r="F209" s="43">
        <v>101709</v>
      </c>
      <c r="G209" s="43">
        <v>120740</v>
      </c>
      <c r="H209" s="43">
        <v>120960</v>
      </c>
      <c r="I209" s="43">
        <v>127180</v>
      </c>
      <c r="J209" s="43">
        <v>115244</v>
      </c>
      <c r="K209" s="43">
        <v>0</v>
      </c>
      <c r="L209" s="43">
        <v>0</v>
      </c>
      <c r="M209" s="43">
        <v>0</v>
      </c>
      <c r="N209" s="43">
        <v>0</v>
      </c>
      <c r="O209" s="43">
        <v>0</v>
      </c>
      <c r="P209" s="43">
        <v>0</v>
      </c>
      <c r="Q209" s="43">
        <v>0</v>
      </c>
      <c r="R209" s="43">
        <v>0</v>
      </c>
      <c r="S209" s="44" t="str">
        <f t="shared" si="85"/>
        <v>-</v>
      </c>
      <c r="T209" s="43"/>
      <c r="U209" s="121" t="str">
        <f t="shared" si="92"/>
        <v>ok</v>
      </c>
      <c r="V209" s="45">
        <f t="shared" si="82"/>
        <v>-0.17802741812642811</v>
      </c>
      <c r="W209" s="45">
        <f t="shared" si="83"/>
        <v>-0.24299281908732909</v>
      </c>
      <c r="X209" s="45">
        <f t="shared" si="84"/>
        <v>3.7423500611995106E-2</v>
      </c>
      <c r="Y209" s="45">
        <f t="shared" si="86"/>
        <v>-0.12786557886725403</v>
      </c>
      <c r="Z209" s="45">
        <f t="shared" si="87"/>
        <v>1.8220970680801723E-3</v>
      </c>
      <c r="AA209" s="45">
        <f t="shared" si="88"/>
        <v>5.1421957671957674E-2</v>
      </c>
      <c r="AB209" s="45">
        <f t="shared" si="89"/>
        <v>-9.3851234470828743E-2</v>
      </c>
      <c r="AC209" s="45">
        <f t="shared" si="90"/>
        <v>-1.3535726576930298E-2</v>
      </c>
      <c r="AD209" s="45" t="s">
        <v>22</v>
      </c>
      <c r="AE209" s="45" t="s">
        <v>22</v>
      </c>
      <c r="AF209" s="45" t="s">
        <v>22</v>
      </c>
      <c r="AG209" s="45" t="s">
        <v>22</v>
      </c>
      <c r="AH209" s="58"/>
    </row>
    <row r="210" spans="1:34" x14ac:dyDescent="0.2">
      <c r="A210" s="41">
        <v>203</v>
      </c>
      <c r="B210" s="42" t="s">
        <v>235</v>
      </c>
      <c r="C210" s="43">
        <v>1203720</v>
      </c>
      <c r="D210" s="43">
        <v>1105330</v>
      </c>
      <c r="E210" s="43">
        <v>1077820</v>
      </c>
      <c r="F210" s="43">
        <v>1148141</v>
      </c>
      <c r="G210" s="43">
        <v>790700</v>
      </c>
      <c r="H210" s="43">
        <v>767470</v>
      </c>
      <c r="I210" s="43">
        <v>799000</v>
      </c>
      <c r="J210" s="43">
        <v>815384</v>
      </c>
      <c r="K210" s="43">
        <v>283960</v>
      </c>
      <c r="L210" s="43">
        <v>301850</v>
      </c>
      <c r="M210" s="43">
        <v>364080</v>
      </c>
      <c r="N210" s="43">
        <v>391764</v>
      </c>
      <c r="O210" s="43">
        <v>283960</v>
      </c>
      <c r="P210" s="43">
        <v>301850</v>
      </c>
      <c r="Q210" s="43">
        <v>364080</v>
      </c>
      <c r="R210" s="43">
        <v>391764</v>
      </c>
      <c r="S210" s="44">
        <f t="shared" si="85"/>
        <v>1</v>
      </c>
      <c r="T210" s="43"/>
      <c r="U210" s="121" t="str">
        <f t="shared" si="92"/>
        <v>ok</v>
      </c>
      <c r="V210" s="45">
        <f t="shared" si="82"/>
        <v>-8.1738278004851631E-2</v>
      </c>
      <c r="W210" s="45">
        <f t="shared" si="83"/>
        <v>-2.4888494838645473E-2</v>
      </c>
      <c r="X210" s="45">
        <f t="shared" si="84"/>
        <v>6.524373271974912E-2</v>
      </c>
      <c r="Y210" s="45">
        <f t="shared" si="86"/>
        <v>-1.3794346707915994E-2</v>
      </c>
      <c r="Z210" s="45">
        <f t="shared" si="87"/>
        <v>-2.9379031238143418E-2</v>
      </c>
      <c r="AA210" s="45">
        <f t="shared" si="88"/>
        <v>4.1083039076445983E-2</v>
      </c>
      <c r="AB210" s="45">
        <f t="shared" si="89"/>
        <v>2.0505632040050063E-2</v>
      </c>
      <c r="AC210" s="45">
        <f t="shared" si="90"/>
        <v>1.0736546626117541E-2</v>
      </c>
      <c r="AD210" s="45">
        <f>(L210-K210)/K210</f>
        <v>6.3001831243837167E-2</v>
      </c>
      <c r="AE210" s="45">
        <f>(M210-L210)/L210</f>
        <v>0.20616200099387114</v>
      </c>
      <c r="AF210" s="45">
        <f>(N210-M210)/M210</f>
        <v>7.6038233355306531E-2</v>
      </c>
      <c r="AG210" s="45">
        <f t="shared" ref="AG210" si="95">AVERAGE(AD210:AF210)</f>
        <v>0.1150673551976716</v>
      </c>
      <c r="AH210" s="58"/>
    </row>
    <row r="211" spans="1:34" x14ac:dyDescent="0.2">
      <c r="A211" s="41">
        <v>204</v>
      </c>
      <c r="B211" s="42" t="s">
        <v>236</v>
      </c>
      <c r="C211" s="43">
        <v>158480</v>
      </c>
      <c r="D211" s="43">
        <v>150580</v>
      </c>
      <c r="E211" s="43">
        <v>166670</v>
      </c>
      <c r="F211" s="43">
        <v>186782</v>
      </c>
      <c r="G211" s="43">
        <v>122160</v>
      </c>
      <c r="H211" s="43">
        <v>121610</v>
      </c>
      <c r="I211" s="43">
        <v>125440</v>
      </c>
      <c r="J211" s="43">
        <v>133834</v>
      </c>
      <c r="K211" s="43">
        <v>0</v>
      </c>
      <c r="L211" s="43">
        <v>0</v>
      </c>
      <c r="M211" s="43">
        <v>0</v>
      </c>
      <c r="N211" s="43">
        <v>0</v>
      </c>
      <c r="O211" s="43">
        <v>0</v>
      </c>
      <c r="P211" s="43">
        <v>0</v>
      </c>
      <c r="Q211" s="43">
        <v>0</v>
      </c>
      <c r="R211" s="43">
        <v>0</v>
      </c>
      <c r="S211" s="44" t="str">
        <f t="shared" si="85"/>
        <v>-</v>
      </c>
      <c r="T211" s="43"/>
      <c r="U211" s="121" t="str">
        <f t="shared" si="92"/>
        <v>ok</v>
      </c>
      <c r="V211" s="45">
        <f t="shared" si="82"/>
        <v>-4.9848561332660274E-2</v>
      </c>
      <c r="W211" s="45">
        <f t="shared" si="83"/>
        <v>0.10685349980077036</v>
      </c>
      <c r="X211" s="45">
        <f t="shared" si="84"/>
        <v>0.12066958660826783</v>
      </c>
      <c r="Y211" s="45">
        <f t="shared" si="86"/>
        <v>5.9224841692125975E-2</v>
      </c>
      <c r="Z211" s="45">
        <f t="shared" si="87"/>
        <v>-4.502292075965946E-3</v>
      </c>
      <c r="AA211" s="45">
        <f t="shared" si="88"/>
        <v>3.1494120549296935E-2</v>
      </c>
      <c r="AB211" s="45">
        <f t="shared" si="89"/>
        <v>6.6916454081632659E-2</v>
      </c>
      <c r="AC211" s="45">
        <f t="shared" si="90"/>
        <v>3.1302760851654544E-2</v>
      </c>
      <c r="AD211" s="45" t="s">
        <v>22</v>
      </c>
      <c r="AE211" s="45" t="s">
        <v>22</v>
      </c>
      <c r="AF211" s="45" t="s">
        <v>22</v>
      </c>
      <c r="AG211" s="45" t="s">
        <v>22</v>
      </c>
      <c r="AH211" s="58"/>
    </row>
    <row r="212" spans="1:34" x14ac:dyDescent="0.2">
      <c r="A212" s="41">
        <v>205</v>
      </c>
      <c r="B212" s="42" t="s">
        <v>237</v>
      </c>
      <c r="C212" s="43">
        <v>90980</v>
      </c>
      <c r="D212" s="43">
        <v>86850</v>
      </c>
      <c r="E212" s="43">
        <v>86600</v>
      </c>
      <c r="F212" s="43">
        <v>102414</v>
      </c>
      <c r="G212" s="43">
        <v>68260</v>
      </c>
      <c r="H212" s="43">
        <v>66240</v>
      </c>
      <c r="I212" s="43">
        <v>69440</v>
      </c>
      <c r="J212" s="43">
        <v>71045</v>
      </c>
      <c r="K212" s="43">
        <v>0</v>
      </c>
      <c r="L212" s="43">
        <v>0</v>
      </c>
      <c r="M212" s="43">
        <v>0</v>
      </c>
      <c r="N212" s="43">
        <v>0</v>
      </c>
      <c r="O212" s="43">
        <v>0</v>
      </c>
      <c r="P212" s="43">
        <v>0</v>
      </c>
      <c r="Q212" s="43">
        <v>0</v>
      </c>
      <c r="R212" s="43">
        <v>0</v>
      </c>
      <c r="S212" s="44" t="str">
        <f t="shared" si="85"/>
        <v>-</v>
      </c>
      <c r="T212" s="43"/>
      <c r="U212" s="121" t="str">
        <f t="shared" si="92"/>
        <v>ok</v>
      </c>
      <c r="V212" s="45">
        <f t="shared" si="82"/>
        <v>-4.5394592218069907E-2</v>
      </c>
      <c r="W212" s="45">
        <f t="shared" si="83"/>
        <v>-2.8785261945883708E-3</v>
      </c>
      <c r="X212" s="45">
        <f t="shared" si="84"/>
        <v>0.18260969976905311</v>
      </c>
      <c r="Y212" s="45">
        <f t="shared" si="86"/>
        <v>4.4778860452131614E-2</v>
      </c>
      <c r="Z212" s="45">
        <f t="shared" si="87"/>
        <v>-2.9592733665397011E-2</v>
      </c>
      <c r="AA212" s="45">
        <f t="shared" si="88"/>
        <v>4.8309178743961352E-2</v>
      </c>
      <c r="AB212" s="45">
        <f t="shared" si="89"/>
        <v>2.311347926267281E-2</v>
      </c>
      <c r="AC212" s="45">
        <f t="shared" si="90"/>
        <v>1.3943308113745717E-2</v>
      </c>
      <c r="AD212" s="45" t="s">
        <v>22</v>
      </c>
      <c r="AE212" s="45" t="s">
        <v>22</v>
      </c>
      <c r="AF212" s="45" t="s">
        <v>22</v>
      </c>
      <c r="AG212" s="45" t="s">
        <v>22</v>
      </c>
      <c r="AH212" s="58"/>
    </row>
    <row r="213" spans="1:34" x14ac:dyDescent="0.2">
      <c r="A213" s="41">
        <v>206</v>
      </c>
      <c r="B213" s="42" t="s">
        <v>238</v>
      </c>
      <c r="C213" s="43">
        <v>472610</v>
      </c>
      <c r="D213" s="43">
        <v>441140</v>
      </c>
      <c r="E213" s="43">
        <v>457970</v>
      </c>
      <c r="F213" s="43">
        <v>492290</v>
      </c>
      <c r="G213" s="43">
        <v>358690</v>
      </c>
      <c r="H213" s="43">
        <v>347840</v>
      </c>
      <c r="I213" s="43">
        <v>346040</v>
      </c>
      <c r="J213" s="43">
        <v>367308</v>
      </c>
      <c r="K213" s="43">
        <v>0</v>
      </c>
      <c r="L213" s="43">
        <v>0</v>
      </c>
      <c r="M213" s="43">
        <v>0</v>
      </c>
      <c r="N213" s="43">
        <v>0</v>
      </c>
      <c r="O213" s="43">
        <v>0</v>
      </c>
      <c r="P213" s="43">
        <v>0</v>
      </c>
      <c r="Q213" s="43">
        <v>0</v>
      </c>
      <c r="R213" s="43">
        <v>0</v>
      </c>
      <c r="S213" s="44" t="str">
        <f t="shared" si="85"/>
        <v>-</v>
      </c>
      <c r="T213" s="43"/>
      <c r="U213" s="121" t="str">
        <f t="shared" si="92"/>
        <v>ok</v>
      </c>
      <c r="V213" s="45">
        <f t="shared" si="82"/>
        <v>-6.6587672711114876E-2</v>
      </c>
      <c r="W213" s="45">
        <f t="shared" si="83"/>
        <v>3.8151153828716505E-2</v>
      </c>
      <c r="X213" s="45">
        <f t="shared" si="84"/>
        <v>7.4939406511343537E-2</v>
      </c>
      <c r="Y213" s="45">
        <f t="shared" si="86"/>
        <v>1.5500962542981722E-2</v>
      </c>
      <c r="Z213" s="45">
        <f t="shared" si="87"/>
        <v>-3.0248961498787252E-2</v>
      </c>
      <c r="AA213" s="45">
        <f t="shared" si="88"/>
        <v>-5.1747930082796691E-3</v>
      </c>
      <c r="AB213" s="45">
        <f t="shared" si="89"/>
        <v>6.1461102762686397E-2</v>
      </c>
      <c r="AC213" s="45">
        <f t="shared" si="90"/>
        <v>8.6791160852064935E-3</v>
      </c>
      <c r="AD213" s="45" t="s">
        <v>22</v>
      </c>
      <c r="AE213" s="45" t="s">
        <v>22</v>
      </c>
      <c r="AF213" s="45" t="s">
        <v>22</v>
      </c>
      <c r="AG213" s="45" t="s">
        <v>22</v>
      </c>
      <c r="AH213" s="58"/>
    </row>
    <row r="214" spans="1:34" x14ac:dyDescent="0.2">
      <c r="A214" s="41">
        <v>207</v>
      </c>
      <c r="B214" s="42" t="s">
        <v>239</v>
      </c>
      <c r="C214" s="43">
        <v>1118260</v>
      </c>
      <c r="D214" s="43">
        <v>959020</v>
      </c>
      <c r="E214" s="43">
        <v>960600</v>
      </c>
      <c r="F214" s="43">
        <v>1154290.5</v>
      </c>
      <c r="G214" s="43">
        <v>710350</v>
      </c>
      <c r="H214" s="43">
        <v>697350</v>
      </c>
      <c r="I214" s="43">
        <v>718870</v>
      </c>
      <c r="J214" s="43">
        <v>753882</v>
      </c>
      <c r="K214" s="43">
        <v>582120</v>
      </c>
      <c r="L214" s="43">
        <v>584850</v>
      </c>
      <c r="M214" s="43">
        <v>606260</v>
      </c>
      <c r="N214" s="43">
        <v>632641</v>
      </c>
      <c r="O214" s="43">
        <v>582120</v>
      </c>
      <c r="P214" s="43">
        <v>584850</v>
      </c>
      <c r="Q214" s="43">
        <v>606260</v>
      </c>
      <c r="R214" s="43">
        <v>632641</v>
      </c>
      <c r="S214" s="44">
        <f t="shared" si="85"/>
        <v>1</v>
      </c>
      <c r="T214" s="43"/>
      <c r="U214" s="121" t="str">
        <f t="shared" si="92"/>
        <v>ok</v>
      </c>
      <c r="V214" s="45">
        <f t="shared" si="82"/>
        <v>-0.14239979968880226</v>
      </c>
      <c r="W214" s="45">
        <f t="shared" si="83"/>
        <v>1.6475151717378156E-3</v>
      </c>
      <c r="X214" s="45">
        <f t="shared" si="84"/>
        <v>0.20163491567770145</v>
      </c>
      <c r="Y214" s="45">
        <f t="shared" si="86"/>
        <v>2.0294210386878998E-2</v>
      </c>
      <c r="Z214" s="45">
        <f t="shared" si="87"/>
        <v>-1.8300837615260083E-2</v>
      </c>
      <c r="AA214" s="45">
        <f t="shared" si="88"/>
        <v>3.0859683085968308E-2</v>
      </c>
      <c r="AB214" s="45">
        <f t="shared" si="89"/>
        <v>4.8704216339532876E-2</v>
      </c>
      <c r="AC214" s="45">
        <f t="shared" si="90"/>
        <v>2.0421020603413702E-2</v>
      </c>
      <c r="AD214" s="45">
        <f>(L214-K214)/K214</f>
        <v>4.68975468975469E-3</v>
      </c>
      <c r="AE214" s="45">
        <f>(M214-L214)/L214</f>
        <v>3.6607677182183468E-2</v>
      </c>
      <c r="AF214" s="45">
        <f>(N214-M214)/M214</f>
        <v>4.3514333784185004E-2</v>
      </c>
      <c r="AG214" s="45">
        <f t="shared" ref="AG214" si="96">AVERAGE(AD214:AF214)</f>
        <v>2.8270588552041055E-2</v>
      </c>
      <c r="AH214" s="58"/>
    </row>
    <row r="215" spans="1:34" x14ac:dyDescent="0.2">
      <c r="A215" s="41">
        <v>208</v>
      </c>
      <c r="B215" s="42" t="s">
        <v>240</v>
      </c>
      <c r="C215" s="43">
        <v>0</v>
      </c>
      <c r="D215" s="43">
        <v>0</v>
      </c>
      <c r="E215" s="43">
        <v>0</v>
      </c>
      <c r="F215" s="43">
        <v>0</v>
      </c>
      <c r="G215" s="43">
        <v>243450</v>
      </c>
      <c r="H215" s="43">
        <v>238830</v>
      </c>
      <c r="I215" s="43">
        <v>248490</v>
      </c>
      <c r="J215" s="43">
        <v>242926</v>
      </c>
      <c r="K215" s="43">
        <v>0</v>
      </c>
      <c r="L215" s="43">
        <v>0</v>
      </c>
      <c r="M215" s="43">
        <v>0</v>
      </c>
      <c r="N215" s="43">
        <v>0</v>
      </c>
      <c r="O215" s="43">
        <v>0</v>
      </c>
      <c r="P215" s="43">
        <v>0</v>
      </c>
      <c r="Q215" s="43">
        <v>0</v>
      </c>
      <c r="R215" s="43">
        <v>0</v>
      </c>
      <c r="S215" s="44" t="str">
        <f t="shared" si="85"/>
        <v>-</v>
      </c>
      <c r="T215" s="43"/>
      <c r="U215" s="121" t="str">
        <f t="shared" si="92"/>
        <v>ok</v>
      </c>
      <c r="V215" s="45" t="s">
        <v>22</v>
      </c>
      <c r="W215" s="45" t="s">
        <v>22</v>
      </c>
      <c r="X215" s="45" t="s">
        <v>22</v>
      </c>
      <c r="Y215" s="45" t="s">
        <v>22</v>
      </c>
      <c r="Z215" s="45">
        <f t="shared" si="87"/>
        <v>-1.897720271102896E-2</v>
      </c>
      <c r="AA215" s="45">
        <f t="shared" si="88"/>
        <v>4.0447180002512247E-2</v>
      </c>
      <c r="AB215" s="45">
        <f t="shared" si="89"/>
        <v>-2.2391243108374582E-2</v>
      </c>
      <c r="AC215" s="45">
        <f t="shared" si="90"/>
        <v>-3.0708860563043172E-4</v>
      </c>
      <c r="AD215" s="45" t="s">
        <v>22</v>
      </c>
      <c r="AE215" s="45" t="s">
        <v>22</v>
      </c>
      <c r="AF215" s="45" t="s">
        <v>22</v>
      </c>
      <c r="AG215" s="45" t="s">
        <v>22</v>
      </c>
      <c r="AH215" s="58"/>
    </row>
    <row r="216" spans="1:34" x14ac:dyDescent="0.2">
      <c r="A216" s="41">
        <v>209</v>
      </c>
      <c r="B216" s="42" t="s">
        <v>241</v>
      </c>
      <c r="C216" s="43">
        <v>57310</v>
      </c>
      <c r="D216" s="43">
        <v>53290</v>
      </c>
      <c r="E216" s="43">
        <v>61390</v>
      </c>
      <c r="F216" s="43">
        <v>80662.52</v>
      </c>
      <c r="G216" s="43">
        <v>34200</v>
      </c>
      <c r="H216" s="43">
        <v>33660</v>
      </c>
      <c r="I216" s="43">
        <v>41150</v>
      </c>
      <c r="J216" s="43">
        <v>42253</v>
      </c>
      <c r="K216" s="43">
        <v>0</v>
      </c>
      <c r="L216" s="43">
        <v>0</v>
      </c>
      <c r="M216" s="43">
        <v>0</v>
      </c>
      <c r="N216" s="43">
        <v>0</v>
      </c>
      <c r="O216" s="43">
        <v>0</v>
      </c>
      <c r="P216" s="43">
        <v>0</v>
      </c>
      <c r="Q216" s="43">
        <v>0</v>
      </c>
      <c r="R216" s="43">
        <v>0</v>
      </c>
      <c r="S216" s="44" t="str">
        <f t="shared" si="85"/>
        <v>-</v>
      </c>
      <c r="T216" s="43"/>
      <c r="U216" s="121" t="str">
        <f t="shared" si="92"/>
        <v>ok</v>
      </c>
      <c r="V216" s="45">
        <f t="shared" si="82"/>
        <v>-7.0144826382830219E-2</v>
      </c>
      <c r="W216" s="45">
        <f t="shared" si="83"/>
        <v>0.15199849878025895</v>
      </c>
      <c r="X216" s="45">
        <f t="shared" si="84"/>
        <v>0.3139358201661509</v>
      </c>
      <c r="Y216" s="45">
        <f t="shared" si="86"/>
        <v>0.13192983085452656</v>
      </c>
      <c r="Z216" s="45">
        <f t="shared" si="87"/>
        <v>-1.5789473684210527E-2</v>
      </c>
      <c r="AA216" s="45">
        <f t="shared" si="88"/>
        <v>0.22251931075460488</v>
      </c>
      <c r="AB216" s="45">
        <f t="shared" si="89"/>
        <v>2.6804374240583233E-2</v>
      </c>
      <c r="AC216" s="45">
        <f t="shared" si="90"/>
        <v>7.7844737103659203E-2</v>
      </c>
      <c r="AD216" s="45" t="s">
        <v>22</v>
      </c>
      <c r="AE216" s="45" t="s">
        <v>22</v>
      </c>
      <c r="AF216" s="45" t="s">
        <v>22</v>
      </c>
      <c r="AG216" s="45" t="s">
        <v>22</v>
      </c>
      <c r="AH216" s="58"/>
    </row>
    <row r="217" spans="1:34" x14ac:dyDescent="0.2">
      <c r="A217" s="41">
        <v>210</v>
      </c>
      <c r="B217" s="42" t="s">
        <v>242</v>
      </c>
      <c r="C217" s="43">
        <v>228180</v>
      </c>
      <c r="D217" s="43">
        <v>234440</v>
      </c>
      <c r="E217" s="43">
        <v>230370</v>
      </c>
      <c r="F217" s="43">
        <v>225531</v>
      </c>
      <c r="G217" s="43">
        <v>168610</v>
      </c>
      <c r="H217" s="43">
        <v>165420</v>
      </c>
      <c r="I217" s="43">
        <v>175170</v>
      </c>
      <c r="J217" s="43">
        <v>184006</v>
      </c>
      <c r="K217" s="43">
        <v>0</v>
      </c>
      <c r="L217" s="43">
        <v>0</v>
      </c>
      <c r="M217" s="43">
        <v>0</v>
      </c>
      <c r="N217" s="43">
        <v>0</v>
      </c>
      <c r="O217" s="43">
        <v>0</v>
      </c>
      <c r="P217" s="43">
        <v>0</v>
      </c>
      <c r="Q217" s="43">
        <v>0</v>
      </c>
      <c r="R217" s="43">
        <v>0</v>
      </c>
      <c r="S217" s="44" t="str">
        <f t="shared" si="85"/>
        <v>-</v>
      </c>
      <c r="T217" s="43"/>
      <c r="U217" s="121" t="str">
        <f t="shared" si="92"/>
        <v>ok</v>
      </c>
      <c r="V217" s="45">
        <f t="shared" si="82"/>
        <v>2.7434481549653781E-2</v>
      </c>
      <c r="W217" s="45">
        <f t="shared" si="83"/>
        <v>-1.7360518682818633E-2</v>
      </c>
      <c r="X217" s="45">
        <f t="shared" si="84"/>
        <v>-2.1005339236879802E-2</v>
      </c>
      <c r="Y217" s="45">
        <f t="shared" si="86"/>
        <v>-3.6437921233482182E-3</v>
      </c>
      <c r="Z217" s="45">
        <f t="shared" si="87"/>
        <v>-1.8919399798351225E-2</v>
      </c>
      <c r="AA217" s="45">
        <f t="shared" si="88"/>
        <v>5.8940877765687343E-2</v>
      </c>
      <c r="AB217" s="45">
        <f t="shared" si="89"/>
        <v>5.0442427356282467E-2</v>
      </c>
      <c r="AC217" s="45">
        <f t="shared" si="90"/>
        <v>3.0154635107872862E-2</v>
      </c>
      <c r="AD217" s="45" t="s">
        <v>22</v>
      </c>
      <c r="AE217" s="45" t="s">
        <v>22</v>
      </c>
      <c r="AF217" s="45" t="s">
        <v>22</v>
      </c>
      <c r="AG217" s="45" t="s">
        <v>22</v>
      </c>
      <c r="AH217" s="58"/>
    </row>
    <row r="218" spans="1:34" x14ac:dyDescent="0.2">
      <c r="A218" s="41">
        <v>211</v>
      </c>
      <c r="B218" s="42" t="s">
        <v>243</v>
      </c>
      <c r="C218" s="43">
        <v>206090</v>
      </c>
      <c r="D218" s="43">
        <v>199180</v>
      </c>
      <c r="E218" s="43">
        <v>207220</v>
      </c>
      <c r="F218" s="43">
        <v>189078</v>
      </c>
      <c r="G218" s="43">
        <v>89780</v>
      </c>
      <c r="H218" s="43">
        <v>90100</v>
      </c>
      <c r="I218" s="43">
        <v>90890</v>
      </c>
      <c r="J218" s="43">
        <v>96795</v>
      </c>
      <c r="K218" s="43">
        <v>0</v>
      </c>
      <c r="L218" s="43">
        <v>0</v>
      </c>
      <c r="M218" s="43">
        <v>0</v>
      </c>
      <c r="N218" s="43">
        <v>0</v>
      </c>
      <c r="O218" s="43">
        <v>0</v>
      </c>
      <c r="P218" s="43">
        <v>0</v>
      </c>
      <c r="Q218" s="43">
        <v>0</v>
      </c>
      <c r="R218" s="43">
        <v>0</v>
      </c>
      <c r="S218" s="44" t="str">
        <f t="shared" si="85"/>
        <v>-</v>
      </c>
      <c r="T218" s="43"/>
      <c r="U218" s="121" t="str">
        <f t="shared" si="92"/>
        <v>ok</v>
      </c>
      <c r="V218" s="45">
        <f t="shared" si="82"/>
        <v>-3.3529040710369259E-2</v>
      </c>
      <c r="W218" s="45">
        <f t="shared" si="83"/>
        <v>4.0365498544030529E-2</v>
      </c>
      <c r="X218" s="45">
        <f t="shared" si="84"/>
        <v>-8.7549464337419169E-2</v>
      </c>
      <c r="Y218" s="45">
        <f t="shared" si="86"/>
        <v>-2.6904335501252635E-2</v>
      </c>
      <c r="Z218" s="45">
        <f t="shared" si="87"/>
        <v>3.5642682111828917E-3</v>
      </c>
      <c r="AA218" s="45">
        <f t="shared" si="88"/>
        <v>8.7680355160932293E-3</v>
      </c>
      <c r="AB218" s="45">
        <f t="shared" si="89"/>
        <v>6.4968643415117169E-2</v>
      </c>
      <c r="AC218" s="45">
        <f t="shared" si="90"/>
        <v>2.5766982380797762E-2</v>
      </c>
      <c r="AD218" s="45" t="s">
        <v>22</v>
      </c>
      <c r="AE218" s="45" t="s">
        <v>22</v>
      </c>
      <c r="AF218" s="45" t="s">
        <v>22</v>
      </c>
      <c r="AG218" s="45" t="s">
        <v>22</v>
      </c>
      <c r="AH218" s="58"/>
    </row>
    <row r="219" spans="1:34" x14ac:dyDescent="0.2">
      <c r="A219" s="41">
        <v>212</v>
      </c>
      <c r="B219" s="42" t="s">
        <v>244</v>
      </c>
      <c r="C219" s="43">
        <v>362760</v>
      </c>
      <c r="D219" s="43">
        <v>390200</v>
      </c>
      <c r="E219" s="43">
        <v>413870</v>
      </c>
      <c r="F219" s="43">
        <v>414270</v>
      </c>
      <c r="G219" s="43">
        <v>279750</v>
      </c>
      <c r="H219" s="43">
        <v>276990</v>
      </c>
      <c r="I219" s="43">
        <v>277470</v>
      </c>
      <c r="J219" s="43">
        <v>288415</v>
      </c>
      <c r="K219" s="43">
        <v>228410</v>
      </c>
      <c r="L219" s="43">
        <v>226970</v>
      </c>
      <c r="M219" s="115">
        <v>228873</v>
      </c>
      <c r="N219" s="43">
        <v>237662</v>
      </c>
      <c r="O219" s="43">
        <v>0</v>
      </c>
      <c r="P219" s="43">
        <v>0</v>
      </c>
      <c r="Q219" s="43">
        <v>0</v>
      </c>
      <c r="R219" s="43">
        <v>0</v>
      </c>
      <c r="S219" s="44" t="str">
        <f t="shared" si="85"/>
        <v>-</v>
      </c>
      <c r="T219" s="43"/>
      <c r="U219" s="121" t="str">
        <f t="shared" si="92"/>
        <v>ok</v>
      </c>
      <c r="V219" s="45">
        <f t="shared" si="82"/>
        <v>7.564229793803065E-2</v>
      </c>
      <c r="W219" s="45">
        <f t="shared" si="83"/>
        <v>6.0661199384930801E-2</v>
      </c>
      <c r="X219" s="45">
        <f t="shared" si="84"/>
        <v>9.6648706115446878E-4</v>
      </c>
      <c r="Y219" s="45">
        <f t="shared" si="86"/>
        <v>4.5756661461371972E-2</v>
      </c>
      <c r="Z219" s="45">
        <f t="shared" si="87"/>
        <v>-9.8659517426273463E-3</v>
      </c>
      <c r="AA219" s="45">
        <f t="shared" si="88"/>
        <v>1.7329145456514675E-3</v>
      </c>
      <c r="AB219" s="45">
        <f t="shared" si="89"/>
        <v>3.944570584207302E-2</v>
      </c>
      <c r="AC219" s="45">
        <f t="shared" si="90"/>
        <v>1.0437556215032381E-2</v>
      </c>
      <c r="AD219" s="45">
        <f>(L219-K219)/K219</f>
        <v>-6.3044525195919618E-3</v>
      </c>
      <c r="AE219" s="45">
        <f>(M219-L219)/L219</f>
        <v>8.3843679781468918E-3</v>
      </c>
      <c r="AF219" s="45">
        <f>(N219-M219)/M219</f>
        <v>3.8401209404342149E-2</v>
      </c>
      <c r="AG219" s="45">
        <f t="shared" ref="AG219" si="97">AVERAGE(AD219:AF219)</f>
        <v>1.3493708287632361E-2</v>
      </c>
      <c r="AH219" s="58"/>
    </row>
    <row r="220" spans="1:34" x14ac:dyDescent="0.2">
      <c r="A220" s="41">
        <v>213</v>
      </c>
      <c r="B220" s="42" t="s">
        <v>245</v>
      </c>
      <c r="C220" s="43">
        <v>272850</v>
      </c>
      <c r="D220" s="43">
        <v>272830</v>
      </c>
      <c r="E220" s="43">
        <v>294110</v>
      </c>
      <c r="F220" s="43">
        <v>296082.18</v>
      </c>
      <c r="G220" s="43">
        <v>208940</v>
      </c>
      <c r="H220" s="43">
        <v>188360</v>
      </c>
      <c r="I220" s="43">
        <v>196130</v>
      </c>
      <c r="J220" s="43">
        <v>210510</v>
      </c>
      <c r="K220" s="43">
        <v>0</v>
      </c>
      <c r="L220" s="43">
        <v>0</v>
      </c>
      <c r="M220" s="43">
        <v>0</v>
      </c>
      <c r="N220" s="43">
        <v>0</v>
      </c>
      <c r="O220" s="43">
        <v>0</v>
      </c>
      <c r="P220" s="43">
        <v>0</v>
      </c>
      <c r="Q220" s="43">
        <v>0</v>
      </c>
      <c r="R220" s="43">
        <v>0</v>
      </c>
      <c r="S220" s="44" t="str">
        <f t="shared" si="85"/>
        <v>-</v>
      </c>
      <c r="T220" s="43"/>
      <c r="U220" s="121" t="str">
        <f t="shared" si="92"/>
        <v>ok</v>
      </c>
      <c r="V220" s="45">
        <f t="shared" si="82"/>
        <v>-7.3300348176653842E-5</v>
      </c>
      <c r="W220" s="45">
        <f t="shared" si="83"/>
        <v>7.7997287688304079E-2</v>
      </c>
      <c r="X220" s="45">
        <f t="shared" si="84"/>
        <v>6.7055863452449528E-3</v>
      </c>
      <c r="Y220" s="45">
        <f t="shared" si="86"/>
        <v>2.8209857895124129E-2</v>
      </c>
      <c r="Z220" s="45">
        <f t="shared" si="87"/>
        <v>-9.8497176222839086E-2</v>
      </c>
      <c r="AA220" s="45">
        <f t="shared" si="88"/>
        <v>4.1250796347419835E-2</v>
      </c>
      <c r="AB220" s="45">
        <f t="shared" si="89"/>
        <v>7.331871717738235E-2</v>
      </c>
      <c r="AC220" s="45">
        <f t="shared" si="90"/>
        <v>5.3574457673210328E-3</v>
      </c>
      <c r="AD220" s="45" t="s">
        <v>22</v>
      </c>
      <c r="AE220" s="45" t="s">
        <v>22</v>
      </c>
      <c r="AF220" s="45" t="s">
        <v>22</v>
      </c>
      <c r="AG220" s="45" t="s">
        <v>22</v>
      </c>
      <c r="AH220" s="58"/>
    </row>
    <row r="221" spans="1:34" x14ac:dyDescent="0.2">
      <c r="A221" s="41">
        <v>214</v>
      </c>
      <c r="B221" s="42" t="s">
        <v>63</v>
      </c>
      <c r="C221" s="43">
        <v>5964610</v>
      </c>
      <c r="D221" s="43">
        <v>5979590</v>
      </c>
      <c r="E221" s="43">
        <v>6035470</v>
      </c>
      <c r="F221" s="43">
        <v>6100272.7699999996</v>
      </c>
      <c r="G221" s="43">
        <v>5014460</v>
      </c>
      <c r="H221" s="43">
        <v>5075400</v>
      </c>
      <c r="I221" s="43">
        <v>5363580</v>
      </c>
      <c r="J221" s="43">
        <v>5652293</v>
      </c>
      <c r="K221" s="43">
        <v>2525390</v>
      </c>
      <c r="L221" s="43">
        <v>2745550</v>
      </c>
      <c r="M221" s="43">
        <v>3003500</v>
      </c>
      <c r="N221" s="43">
        <v>3123868</v>
      </c>
      <c r="O221" s="43">
        <v>2525390</v>
      </c>
      <c r="P221" s="43">
        <v>2745550</v>
      </c>
      <c r="Q221" s="43">
        <v>3003500</v>
      </c>
      <c r="R221" s="43">
        <v>3123868</v>
      </c>
      <c r="S221" s="44">
        <f t="shared" si="85"/>
        <v>1</v>
      </c>
      <c r="T221" s="43"/>
      <c r="U221" s="121" t="str">
        <f t="shared" si="92"/>
        <v>ok</v>
      </c>
      <c r="V221" s="45">
        <f t="shared" si="82"/>
        <v>2.5114802141296749E-3</v>
      </c>
      <c r="W221" s="45">
        <f t="shared" si="83"/>
        <v>9.3451223244403036E-3</v>
      </c>
      <c r="X221" s="45">
        <f t="shared" si="84"/>
        <v>1.0736988171592196E-2</v>
      </c>
      <c r="Y221" s="45">
        <f t="shared" si="86"/>
        <v>7.5311969033873922E-3</v>
      </c>
      <c r="Z221" s="45">
        <f t="shared" si="87"/>
        <v>1.2152853946387049E-2</v>
      </c>
      <c r="AA221" s="45">
        <f t="shared" si="88"/>
        <v>5.6779761201087596E-2</v>
      </c>
      <c r="AB221" s="45">
        <f t="shared" si="89"/>
        <v>5.3828413112137791E-2</v>
      </c>
      <c r="AC221" s="45">
        <f t="shared" si="90"/>
        <v>4.0920342753204143E-2</v>
      </c>
      <c r="AD221" s="45">
        <f>(L221-K221)/K221</f>
        <v>8.717861399625404E-2</v>
      </c>
      <c r="AE221" s="45">
        <f>(M221-L221)/L221</f>
        <v>9.3952031469104552E-2</v>
      </c>
      <c r="AF221" s="45">
        <f>(N221-M221)/M221</f>
        <v>4.007591143665723E-2</v>
      </c>
      <c r="AG221" s="45">
        <f t="shared" ref="AG221" si="98">AVERAGE(AD221:AF221)</f>
        <v>7.3735518967338612E-2</v>
      </c>
      <c r="AH221" s="58"/>
    </row>
    <row r="222" spans="1:34" x14ac:dyDescent="0.2">
      <c r="A222" s="41">
        <v>215</v>
      </c>
      <c r="B222" s="42" t="s">
        <v>246</v>
      </c>
      <c r="C222" s="43">
        <v>261670.00000000003</v>
      </c>
      <c r="D222" s="43">
        <v>250890</v>
      </c>
      <c r="E222" s="43">
        <v>262250</v>
      </c>
      <c r="F222" s="43">
        <v>270751</v>
      </c>
      <c r="G222" s="43">
        <v>217130</v>
      </c>
      <c r="H222" s="43">
        <v>211170</v>
      </c>
      <c r="I222" s="43">
        <v>220540</v>
      </c>
      <c r="J222" s="43">
        <v>224160</v>
      </c>
      <c r="K222" s="43">
        <v>0</v>
      </c>
      <c r="L222" s="43">
        <v>0</v>
      </c>
      <c r="M222" s="43">
        <v>0</v>
      </c>
      <c r="N222" s="43">
        <v>0</v>
      </c>
      <c r="O222" s="43">
        <v>0</v>
      </c>
      <c r="P222" s="43">
        <v>0</v>
      </c>
      <c r="Q222" s="43">
        <v>0</v>
      </c>
      <c r="R222" s="43">
        <v>0</v>
      </c>
      <c r="S222" s="44" t="str">
        <f t="shared" si="85"/>
        <v>-</v>
      </c>
      <c r="T222" s="43"/>
      <c r="U222" s="121" t="str">
        <f t="shared" si="92"/>
        <v>ok</v>
      </c>
      <c r="V222" s="45">
        <f t="shared" si="82"/>
        <v>-4.1196927427676187E-2</v>
      </c>
      <c r="W222" s="45">
        <f t="shared" si="83"/>
        <v>4.5278807445494042E-2</v>
      </c>
      <c r="X222" s="45">
        <f t="shared" si="84"/>
        <v>3.2415633937082938E-2</v>
      </c>
      <c r="Y222" s="45">
        <f t="shared" si="86"/>
        <v>1.2165837984966931E-2</v>
      </c>
      <c r="Z222" s="45">
        <f t="shared" si="87"/>
        <v>-2.7448993690415879E-2</v>
      </c>
      <c r="AA222" s="45">
        <f t="shared" si="88"/>
        <v>4.4371833120234884E-2</v>
      </c>
      <c r="AB222" s="45">
        <f t="shared" si="89"/>
        <v>1.6414255917293914E-2</v>
      </c>
      <c r="AC222" s="45">
        <f t="shared" si="90"/>
        <v>1.1112365115704306E-2</v>
      </c>
      <c r="AD222" s="45" t="s">
        <v>22</v>
      </c>
      <c r="AE222" s="45" t="s">
        <v>22</v>
      </c>
      <c r="AF222" s="45" t="s">
        <v>22</v>
      </c>
      <c r="AG222" s="45" t="s">
        <v>22</v>
      </c>
      <c r="AH222" s="58"/>
    </row>
    <row r="223" spans="1:34" x14ac:dyDescent="0.2">
      <c r="A223" s="41">
        <v>216</v>
      </c>
      <c r="B223" s="42" t="s">
        <v>247</v>
      </c>
      <c r="C223" s="43">
        <v>257550</v>
      </c>
      <c r="D223" s="43">
        <v>265100</v>
      </c>
      <c r="E223" s="43">
        <v>247630</v>
      </c>
      <c r="F223" s="43">
        <v>256180</v>
      </c>
      <c r="G223" s="43">
        <v>218050</v>
      </c>
      <c r="H223" s="43">
        <v>219640</v>
      </c>
      <c r="I223" s="43">
        <v>226260</v>
      </c>
      <c r="J223" s="43">
        <v>227130</v>
      </c>
      <c r="K223" s="43">
        <v>0</v>
      </c>
      <c r="L223" s="43">
        <v>0</v>
      </c>
      <c r="M223" s="43">
        <v>0</v>
      </c>
      <c r="N223" s="43">
        <v>0</v>
      </c>
      <c r="O223" s="43">
        <v>0</v>
      </c>
      <c r="P223" s="43">
        <v>0</v>
      </c>
      <c r="Q223" s="43">
        <v>0</v>
      </c>
      <c r="R223" s="43">
        <v>0</v>
      </c>
      <c r="S223" s="44" t="str">
        <f t="shared" si="85"/>
        <v>-</v>
      </c>
      <c r="T223" s="43"/>
      <c r="U223" s="121" t="str">
        <f t="shared" si="92"/>
        <v>ok</v>
      </c>
      <c r="V223" s="45">
        <f t="shared" si="82"/>
        <v>2.9314696175499904E-2</v>
      </c>
      <c r="W223" s="45">
        <f t="shared" si="83"/>
        <v>-6.5899660505469637E-2</v>
      </c>
      <c r="X223" s="45">
        <f t="shared" si="84"/>
        <v>3.4527318983968019E-2</v>
      </c>
      <c r="Y223" s="45">
        <f t="shared" si="86"/>
        <v>-6.8588178200057004E-4</v>
      </c>
      <c r="Z223" s="45">
        <f t="shared" si="87"/>
        <v>7.2919055262554459E-3</v>
      </c>
      <c r="AA223" s="45">
        <f t="shared" si="88"/>
        <v>3.0140229466399562E-2</v>
      </c>
      <c r="AB223" s="45">
        <f t="shared" si="89"/>
        <v>3.8451339167329623E-3</v>
      </c>
      <c r="AC223" s="45">
        <f t="shared" si="90"/>
        <v>1.3759089636462656E-2</v>
      </c>
      <c r="AD223" s="45" t="s">
        <v>22</v>
      </c>
      <c r="AE223" s="45" t="s">
        <v>22</v>
      </c>
      <c r="AF223" s="45" t="s">
        <v>22</v>
      </c>
      <c r="AG223" s="45" t="s">
        <v>22</v>
      </c>
      <c r="AH223" s="58"/>
    </row>
    <row r="224" spans="1:34" x14ac:dyDescent="0.2">
      <c r="A224" s="41">
        <v>217</v>
      </c>
      <c r="B224" s="42" t="s">
        <v>248</v>
      </c>
      <c r="C224" s="43">
        <v>126290</v>
      </c>
      <c r="D224" s="43">
        <v>115120</v>
      </c>
      <c r="E224" s="43">
        <v>119560</v>
      </c>
      <c r="F224" s="43">
        <v>120765</v>
      </c>
      <c r="G224" s="43">
        <v>84850</v>
      </c>
      <c r="H224" s="43">
        <v>85370</v>
      </c>
      <c r="I224" s="43">
        <v>90140</v>
      </c>
      <c r="J224" s="43">
        <v>93220</v>
      </c>
      <c r="K224" s="43">
        <v>0</v>
      </c>
      <c r="L224" s="43">
        <v>0</v>
      </c>
      <c r="M224" s="43">
        <v>0</v>
      </c>
      <c r="N224" s="43">
        <v>0</v>
      </c>
      <c r="O224" s="43">
        <v>0</v>
      </c>
      <c r="P224" s="43">
        <v>0</v>
      </c>
      <c r="Q224" s="43">
        <v>0</v>
      </c>
      <c r="R224" s="43">
        <v>0</v>
      </c>
      <c r="S224" s="44" t="str">
        <f t="shared" si="85"/>
        <v>-</v>
      </c>
      <c r="T224" s="43"/>
      <c r="U224" s="121" t="str">
        <f t="shared" si="92"/>
        <v>ok</v>
      </c>
      <c r="V224" s="45">
        <f t="shared" si="82"/>
        <v>-8.8447224641697686E-2</v>
      </c>
      <c r="W224" s="45">
        <f t="shared" si="83"/>
        <v>3.8568450312717162E-2</v>
      </c>
      <c r="X224" s="45">
        <f t="shared" si="84"/>
        <v>1.0078621612579459E-2</v>
      </c>
      <c r="Y224" s="45">
        <f t="shared" si="86"/>
        <v>-1.326671757213369E-2</v>
      </c>
      <c r="Z224" s="45">
        <f t="shared" si="87"/>
        <v>6.1284619917501473E-3</v>
      </c>
      <c r="AA224" s="45">
        <f t="shared" si="88"/>
        <v>5.5874428956307835E-2</v>
      </c>
      <c r="AB224" s="45">
        <f t="shared" si="89"/>
        <v>3.4169070335034392E-2</v>
      </c>
      <c r="AC224" s="45">
        <f t="shared" si="90"/>
        <v>3.2057320427697461E-2</v>
      </c>
      <c r="AD224" s="45" t="s">
        <v>22</v>
      </c>
      <c r="AE224" s="45" t="s">
        <v>22</v>
      </c>
      <c r="AF224" s="45" t="s">
        <v>22</v>
      </c>
      <c r="AG224" s="45" t="s">
        <v>22</v>
      </c>
      <c r="AH224" s="58"/>
    </row>
    <row r="225" spans="1:34" x14ac:dyDescent="0.2">
      <c r="A225" s="41">
        <v>218</v>
      </c>
      <c r="B225" s="42" t="s">
        <v>64</v>
      </c>
      <c r="C225" s="43">
        <v>2237520</v>
      </c>
      <c r="D225" s="43">
        <v>2096469.9999999998</v>
      </c>
      <c r="E225" s="43">
        <v>2171760</v>
      </c>
      <c r="F225" s="43">
        <v>2494713</v>
      </c>
      <c r="G225" s="43">
        <v>1582830</v>
      </c>
      <c r="H225" s="43">
        <v>1589590</v>
      </c>
      <c r="I225" s="43">
        <v>1641970</v>
      </c>
      <c r="J225" s="43">
        <v>1694526</v>
      </c>
      <c r="K225" s="43">
        <v>907570</v>
      </c>
      <c r="L225" s="43">
        <v>947880</v>
      </c>
      <c r="M225" s="43">
        <v>1071630</v>
      </c>
      <c r="N225" s="43">
        <v>1137361</v>
      </c>
      <c r="O225" s="43">
        <v>907570</v>
      </c>
      <c r="P225" s="43">
        <v>947880</v>
      </c>
      <c r="Q225" s="43">
        <v>1071630</v>
      </c>
      <c r="R225" s="43">
        <v>1137361</v>
      </c>
      <c r="S225" s="44">
        <f t="shared" si="85"/>
        <v>1</v>
      </c>
      <c r="T225" s="43"/>
      <c r="U225" s="121" t="str">
        <f t="shared" si="92"/>
        <v>ok</v>
      </c>
      <c r="V225" s="45">
        <f t="shared" si="82"/>
        <v>-6.3038542672244374E-2</v>
      </c>
      <c r="W225" s="45">
        <f t="shared" si="83"/>
        <v>3.5912748572600725E-2</v>
      </c>
      <c r="X225" s="45">
        <f t="shared" si="84"/>
        <v>0.14870565808376615</v>
      </c>
      <c r="Y225" s="45">
        <f t="shared" si="86"/>
        <v>4.0526621328040836E-2</v>
      </c>
      <c r="Z225" s="45">
        <f t="shared" si="87"/>
        <v>4.2708313590214993E-3</v>
      </c>
      <c r="AA225" s="45">
        <f t="shared" si="88"/>
        <v>3.2951893255493553E-2</v>
      </c>
      <c r="AB225" s="45">
        <f t="shared" si="89"/>
        <v>3.2007892957849414E-2</v>
      </c>
      <c r="AC225" s="45">
        <f t="shared" si="90"/>
        <v>2.3076872524121484E-2</v>
      </c>
      <c r="AD225" s="45">
        <f t="shared" ref="AD225:AF226" si="99">(L225-K225)/K225</f>
        <v>4.441530680829027E-2</v>
      </c>
      <c r="AE225" s="45">
        <f t="shared" si="99"/>
        <v>0.13055450056969237</v>
      </c>
      <c r="AF225" s="45">
        <f t="shared" si="99"/>
        <v>6.13374019017758E-2</v>
      </c>
      <c r="AG225" s="45">
        <f t="shared" ref="AG225:AG226" si="100">AVERAGE(AD225:AF225)</f>
        <v>7.8769069759919472E-2</v>
      </c>
      <c r="AH225" s="58"/>
    </row>
    <row r="226" spans="1:34" x14ac:dyDescent="0.2">
      <c r="A226" s="41">
        <v>219</v>
      </c>
      <c r="B226" s="42" t="s">
        <v>249</v>
      </c>
      <c r="C226" s="43">
        <v>862060</v>
      </c>
      <c r="D226" s="43">
        <v>814290</v>
      </c>
      <c r="E226" s="43">
        <v>822600</v>
      </c>
      <c r="F226" s="43">
        <v>837676.9</v>
      </c>
      <c r="G226" s="43">
        <v>620030</v>
      </c>
      <c r="H226" s="43">
        <v>614430</v>
      </c>
      <c r="I226" s="43">
        <v>632470</v>
      </c>
      <c r="J226" s="43">
        <v>636794</v>
      </c>
      <c r="K226" s="43">
        <v>24610</v>
      </c>
      <c r="L226" s="43">
        <v>23210</v>
      </c>
      <c r="M226" s="117">
        <v>22380</v>
      </c>
      <c r="N226" s="43">
        <v>21222</v>
      </c>
      <c r="O226" s="43">
        <v>24610</v>
      </c>
      <c r="P226" s="115">
        <v>0</v>
      </c>
      <c r="Q226" s="117">
        <v>22380</v>
      </c>
      <c r="R226" s="115">
        <v>0</v>
      </c>
      <c r="S226" s="116">
        <f>Q226/M226</f>
        <v>1</v>
      </c>
      <c r="T226" s="43"/>
      <c r="U226" s="121" t="str">
        <f t="shared" si="92"/>
        <v>ok</v>
      </c>
      <c r="V226" s="45">
        <f t="shared" si="82"/>
        <v>-5.5413776303273557E-2</v>
      </c>
      <c r="W226" s="45">
        <f t="shared" si="83"/>
        <v>1.0205209446266073E-2</v>
      </c>
      <c r="X226" s="45">
        <f t="shared" si="84"/>
        <v>1.8328349136883082E-2</v>
      </c>
      <c r="Y226" s="45">
        <f t="shared" si="86"/>
        <v>-8.9600725733748002E-3</v>
      </c>
      <c r="Z226" s="45">
        <f t="shared" si="87"/>
        <v>-9.0318210409173743E-3</v>
      </c>
      <c r="AA226" s="45">
        <f t="shared" si="88"/>
        <v>2.9360545546278666E-2</v>
      </c>
      <c r="AB226" s="45">
        <f t="shared" si="89"/>
        <v>6.8366879061457463E-3</v>
      </c>
      <c r="AC226" s="45">
        <f t="shared" si="90"/>
        <v>9.0551374705023467E-3</v>
      </c>
      <c r="AD226" s="45">
        <f t="shared" si="99"/>
        <v>-5.6887444128403089E-2</v>
      </c>
      <c r="AE226" s="45">
        <f t="shared" si="99"/>
        <v>-3.5760448082722968E-2</v>
      </c>
      <c r="AF226" s="45">
        <f t="shared" si="99"/>
        <v>-5.1742627345844505E-2</v>
      </c>
      <c r="AG226" s="45">
        <f t="shared" si="100"/>
        <v>-4.8130173185656856E-2</v>
      </c>
      <c r="AH226" s="58"/>
    </row>
    <row r="227" spans="1:34" x14ac:dyDescent="0.2">
      <c r="A227" s="41">
        <v>220</v>
      </c>
      <c r="B227" s="42" t="s">
        <v>250</v>
      </c>
      <c r="C227" s="43">
        <v>197220</v>
      </c>
      <c r="D227" s="43">
        <v>217730</v>
      </c>
      <c r="E227" s="43">
        <v>206880</v>
      </c>
      <c r="F227" s="43">
        <v>204579.94999999998</v>
      </c>
      <c r="G227" s="43">
        <v>153180</v>
      </c>
      <c r="H227" s="43">
        <v>158530</v>
      </c>
      <c r="I227" s="43">
        <v>163610</v>
      </c>
      <c r="J227" s="43">
        <v>156453</v>
      </c>
      <c r="K227" s="43">
        <v>0</v>
      </c>
      <c r="L227" s="43">
        <v>0</v>
      </c>
      <c r="M227" s="43">
        <v>0</v>
      </c>
      <c r="N227" s="43">
        <v>0</v>
      </c>
      <c r="O227" s="43">
        <v>0</v>
      </c>
      <c r="P227" s="43">
        <v>0</v>
      </c>
      <c r="Q227" s="43">
        <v>0</v>
      </c>
      <c r="R227" s="43">
        <v>0</v>
      </c>
      <c r="S227" s="44" t="str">
        <f t="shared" si="85"/>
        <v>-</v>
      </c>
      <c r="T227" s="43"/>
      <c r="U227" s="121" t="str">
        <f t="shared" si="92"/>
        <v>ok</v>
      </c>
      <c r="V227" s="45">
        <f t="shared" si="82"/>
        <v>0.10399553797789271</v>
      </c>
      <c r="W227" s="45">
        <f t="shared" si="83"/>
        <v>-4.9832361181279566E-2</v>
      </c>
      <c r="X227" s="45">
        <f t="shared" si="84"/>
        <v>-1.1117797757153989E-2</v>
      </c>
      <c r="Y227" s="45">
        <f t="shared" si="86"/>
        <v>1.4348459679819717E-2</v>
      </c>
      <c r="Z227" s="45">
        <f t="shared" si="87"/>
        <v>3.4926230578404494E-2</v>
      </c>
      <c r="AA227" s="45">
        <f t="shared" si="88"/>
        <v>3.2044407998486089E-2</v>
      </c>
      <c r="AB227" s="45">
        <f t="shared" si="89"/>
        <v>-4.3744269910152192E-2</v>
      </c>
      <c r="AC227" s="45">
        <f t="shared" si="90"/>
        <v>7.742122888912799E-3</v>
      </c>
      <c r="AD227" s="45" t="s">
        <v>22</v>
      </c>
      <c r="AE227" s="45" t="s">
        <v>22</v>
      </c>
      <c r="AF227" s="45" t="s">
        <v>22</v>
      </c>
      <c r="AG227" s="45" t="s">
        <v>22</v>
      </c>
      <c r="AH227" s="58"/>
    </row>
    <row r="228" spans="1:34" x14ac:dyDescent="0.2">
      <c r="A228" s="41">
        <v>221</v>
      </c>
      <c r="B228" s="42" t="s">
        <v>65</v>
      </c>
      <c r="C228" s="43">
        <v>10332060</v>
      </c>
      <c r="D228" s="43">
        <v>10702090</v>
      </c>
      <c r="E228" s="43">
        <v>11240190</v>
      </c>
      <c r="F228" s="43">
        <v>10868636.300000001</v>
      </c>
      <c r="G228" s="43">
        <v>6184290</v>
      </c>
      <c r="H228" s="43">
        <v>6400470</v>
      </c>
      <c r="I228" s="43">
        <v>6848510</v>
      </c>
      <c r="J228" s="43">
        <v>7328100</v>
      </c>
      <c r="K228" s="43">
        <v>2499080</v>
      </c>
      <c r="L228" s="43">
        <v>2527210</v>
      </c>
      <c r="M228" s="43">
        <v>2771700</v>
      </c>
      <c r="N228" s="43">
        <v>2887236</v>
      </c>
      <c r="O228" s="43">
        <v>2499080</v>
      </c>
      <c r="P228" s="43">
        <v>2527210</v>
      </c>
      <c r="Q228" s="43">
        <v>2771700</v>
      </c>
      <c r="R228" s="43">
        <v>2887236</v>
      </c>
      <c r="S228" s="44">
        <f t="shared" si="85"/>
        <v>1</v>
      </c>
      <c r="T228" s="43"/>
      <c r="U228" s="121" t="str">
        <f t="shared" si="92"/>
        <v>ok</v>
      </c>
      <c r="V228" s="45">
        <f t="shared" si="82"/>
        <v>3.5813768019155909E-2</v>
      </c>
      <c r="W228" s="45">
        <f t="shared" si="83"/>
        <v>5.0279898599245566E-2</v>
      </c>
      <c r="X228" s="45">
        <f t="shared" si="84"/>
        <v>-3.3055820230796742E-2</v>
      </c>
      <c r="Y228" s="45">
        <f t="shared" si="86"/>
        <v>1.7679282129201581E-2</v>
      </c>
      <c r="Z228" s="45">
        <f t="shared" si="87"/>
        <v>3.4956316731589235E-2</v>
      </c>
      <c r="AA228" s="45">
        <f t="shared" si="88"/>
        <v>7.0001109293536257E-2</v>
      </c>
      <c r="AB228" s="45">
        <f t="shared" si="89"/>
        <v>7.0028371134743181E-2</v>
      </c>
      <c r="AC228" s="45">
        <f t="shared" si="90"/>
        <v>5.8328599053289555E-2</v>
      </c>
      <c r="AD228" s="45">
        <f>(L228-K228)/K228</f>
        <v>1.125614226035181E-2</v>
      </c>
      <c r="AE228" s="45">
        <f>(M228-L228)/L228</f>
        <v>9.6743048658401956E-2</v>
      </c>
      <c r="AF228" s="45">
        <f>(N228-M228)/M228</f>
        <v>4.1684164952916984E-2</v>
      </c>
      <c r="AG228" s="45">
        <f t="shared" ref="AG228" si="101">AVERAGE(AD228:AF228)</f>
        <v>4.9894451957223585E-2</v>
      </c>
      <c r="AH228" s="58"/>
    </row>
    <row r="229" spans="1:34" x14ac:dyDescent="0.2">
      <c r="A229" s="41">
        <v>222</v>
      </c>
      <c r="B229" s="42" t="s">
        <v>251</v>
      </c>
      <c r="C229" s="43">
        <v>152050</v>
      </c>
      <c r="D229" s="43">
        <v>148070</v>
      </c>
      <c r="E229" s="43">
        <v>154020</v>
      </c>
      <c r="F229" s="43">
        <v>164562</v>
      </c>
      <c r="G229" s="43">
        <v>122470</v>
      </c>
      <c r="H229" s="43">
        <v>117570</v>
      </c>
      <c r="I229" s="43">
        <v>119720</v>
      </c>
      <c r="J229" s="43">
        <v>124875</v>
      </c>
      <c r="K229" s="43">
        <v>0</v>
      </c>
      <c r="L229" s="43">
        <v>0</v>
      </c>
      <c r="M229" s="43">
        <v>0</v>
      </c>
      <c r="N229" s="43">
        <v>0</v>
      </c>
      <c r="O229" s="43">
        <v>0</v>
      </c>
      <c r="P229" s="43">
        <v>0</v>
      </c>
      <c r="Q229" s="43">
        <v>0</v>
      </c>
      <c r="R229" s="43">
        <v>0</v>
      </c>
      <c r="S229" s="44" t="str">
        <f t="shared" si="85"/>
        <v>-</v>
      </c>
      <c r="T229" s="43"/>
      <c r="U229" s="121" t="str">
        <f t="shared" si="92"/>
        <v>ok</v>
      </c>
      <c r="V229" s="45">
        <f t="shared" si="82"/>
        <v>-2.6175600131535678E-2</v>
      </c>
      <c r="W229" s="45">
        <f t="shared" si="83"/>
        <v>4.0183696900114814E-2</v>
      </c>
      <c r="X229" s="45">
        <f t="shared" si="84"/>
        <v>6.844565640825867E-2</v>
      </c>
      <c r="Y229" s="45">
        <f t="shared" si="86"/>
        <v>2.7484584392279271E-2</v>
      </c>
      <c r="Z229" s="45">
        <f t="shared" si="87"/>
        <v>-4.0009798317955418E-2</v>
      </c>
      <c r="AA229" s="45">
        <f t="shared" si="88"/>
        <v>1.8286977970570724E-2</v>
      </c>
      <c r="AB229" s="45">
        <f t="shared" si="89"/>
        <v>4.305880387570999E-2</v>
      </c>
      <c r="AC229" s="45">
        <f t="shared" si="90"/>
        <v>7.1119945094417656E-3</v>
      </c>
      <c r="AD229" s="45" t="s">
        <v>22</v>
      </c>
      <c r="AE229" s="45" t="s">
        <v>22</v>
      </c>
      <c r="AF229" s="45" t="s">
        <v>22</v>
      </c>
      <c r="AG229" s="45" t="s">
        <v>22</v>
      </c>
      <c r="AH229" s="58"/>
    </row>
    <row r="230" spans="1:34" x14ac:dyDescent="0.2">
      <c r="A230" s="41">
        <v>223</v>
      </c>
      <c r="B230" s="42" t="s">
        <v>252</v>
      </c>
      <c r="C230" s="43">
        <v>705000</v>
      </c>
      <c r="D230" s="43">
        <v>661650</v>
      </c>
      <c r="E230" s="43">
        <v>711100</v>
      </c>
      <c r="F230" s="43">
        <v>764808</v>
      </c>
      <c r="G230" s="43">
        <v>519390</v>
      </c>
      <c r="H230" s="43">
        <v>523330.00000000006</v>
      </c>
      <c r="I230" s="43">
        <v>562530</v>
      </c>
      <c r="J230" s="43">
        <v>585480</v>
      </c>
      <c r="K230" s="43">
        <v>0</v>
      </c>
      <c r="L230" s="43">
        <v>0</v>
      </c>
      <c r="M230" s="43">
        <v>0</v>
      </c>
      <c r="N230" s="43">
        <v>0</v>
      </c>
      <c r="O230" s="43">
        <v>0</v>
      </c>
      <c r="P230" s="43">
        <v>0</v>
      </c>
      <c r="Q230" s="43">
        <v>0</v>
      </c>
      <c r="R230" s="43">
        <v>0</v>
      </c>
      <c r="S230" s="44" t="str">
        <f t="shared" si="85"/>
        <v>-</v>
      </c>
      <c r="T230" s="43"/>
      <c r="U230" s="121" t="str">
        <f t="shared" si="92"/>
        <v>ok</v>
      </c>
      <c r="V230" s="45">
        <f t="shared" si="82"/>
        <v>-6.1489361702127661E-2</v>
      </c>
      <c r="W230" s="45">
        <f t="shared" si="83"/>
        <v>7.4737398926925117E-2</v>
      </c>
      <c r="X230" s="45">
        <f t="shared" si="84"/>
        <v>7.5528055125861346E-2</v>
      </c>
      <c r="Y230" s="45">
        <f t="shared" si="86"/>
        <v>2.9592030783552936E-2</v>
      </c>
      <c r="Z230" s="45">
        <f t="shared" si="87"/>
        <v>7.585821829453894E-3</v>
      </c>
      <c r="AA230" s="45">
        <f t="shared" si="88"/>
        <v>7.4904935700227271E-2</v>
      </c>
      <c r="AB230" s="45">
        <f t="shared" si="89"/>
        <v>4.0797824116047147E-2</v>
      </c>
      <c r="AC230" s="45">
        <f t="shared" si="90"/>
        <v>4.1096193881909437E-2</v>
      </c>
      <c r="AD230" s="45" t="s">
        <v>22</v>
      </c>
      <c r="AE230" s="45" t="s">
        <v>22</v>
      </c>
      <c r="AF230" s="45" t="s">
        <v>22</v>
      </c>
      <c r="AG230" s="45" t="s">
        <v>22</v>
      </c>
      <c r="AH230" s="58"/>
    </row>
    <row r="231" spans="1:34" x14ac:dyDescent="0.2">
      <c r="A231" s="41">
        <v>224</v>
      </c>
      <c r="B231" s="42" t="s">
        <v>253</v>
      </c>
      <c r="C231" s="43">
        <v>245580</v>
      </c>
      <c r="D231" s="43">
        <v>215050</v>
      </c>
      <c r="E231" s="43">
        <v>203270</v>
      </c>
      <c r="F231" s="43">
        <v>255712</v>
      </c>
      <c r="G231" s="43">
        <v>157230</v>
      </c>
      <c r="H231" s="43">
        <v>155430</v>
      </c>
      <c r="I231" s="43">
        <v>164920</v>
      </c>
      <c r="J231" s="43">
        <v>161245</v>
      </c>
      <c r="K231" s="43">
        <v>0</v>
      </c>
      <c r="L231" s="43">
        <v>0</v>
      </c>
      <c r="M231" s="43">
        <v>0</v>
      </c>
      <c r="N231" s="43">
        <v>0</v>
      </c>
      <c r="O231" s="43">
        <v>0</v>
      </c>
      <c r="P231" s="43">
        <v>0</v>
      </c>
      <c r="Q231" s="43">
        <v>0</v>
      </c>
      <c r="R231" s="43">
        <v>0</v>
      </c>
      <c r="S231" s="44" t="str">
        <f t="shared" si="85"/>
        <v>-</v>
      </c>
      <c r="T231" s="43"/>
      <c r="U231" s="121" t="str">
        <f t="shared" si="92"/>
        <v>ok</v>
      </c>
      <c r="V231" s="45">
        <f t="shared" si="82"/>
        <v>-0.12431794120042348</v>
      </c>
      <c r="W231" s="45">
        <f t="shared" si="83"/>
        <v>-5.477795861427575E-2</v>
      </c>
      <c r="X231" s="45">
        <f t="shared" si="84"/>
        <v>0.25799183352191668</v>
      </c>
      <c r="Y231" s="45">
        <f t="shared" si="86"/>
        <v>2.6298644569072483E-2</v>
      </c>
      <c r="Z231" s="45">
        <f t="shared" si="87"/>
        <v>-1.1448196908986834E-2</v>
      </c>
      <c r="AA231" s="45">
        <f t="shared" si="88"/>
        <v>6.1056424113748953E-2</v>
      </c>
      <c r="AB231" s="45">
        <f t="shared" si="89"/>
        <v>-2.228353140916808E-2</v>
      </c>
      <c r="AC231" s="45">
        <f t="shared" si="90"/>
        <v>9.1082319318646788E-3</v>
      </c>
      <c r="AD231" s="45" t="s">
        <v>22</v>
      </c>
      <c r="AE231" s="45" t="s">
        <v>22</v>
      </c>
      <c r="AF231" s="45" t="s">
        <v>22</v>
      </c>
      <c r="AG231" s="45" t="s">
        <v>22</v>
      </c>
      <c r="AH231" s="58"/>
    </row>
    <row r="232" spans="1:34" x14ac:dyDescent="0.2">
      <c r="A232" s="41">
        <v>225</v>
      </c>
      <c r="B232" s="42" t="s">
        <v>254</v>
      </c>
      <c r="C232" s="43">
        <v>148760</v>
      </c>
      <c r="D232" s="43">
        <v>135870</v>
      </c>
      <c r="E232" s="43">
        <v>114390</v>
      </c>
      <c r="F232" s="43">
        <v>117560</v>
      </c>
      <c r="G232" s="43">
        <v>88750</v>
      </c>
      <c r="H232" s="43">
        <v>86650</v>
      </c>
      <c r="I232" s="43">
        <v>90590</v>
      </c>
      <c r="J232" s="43">
        <v>93085</v>
      </c>
      <c r="K232" s="43">
        <v>0</v>
      </c>
      <c r="L232" s="43">
        <v>0</v>
      </c>
      <c r="M232" s="43">
        <v>0</v>
      </c>
      <c r="N232" s="43">
        <v>0</v>
      </c>
      <c r="O232" s="43">
        <v>0</v>
      </c>
      <c r="P232" s="43">
        <v>0</v>
      </c>
      <c r="Q232" s="43">
        <v>0</v>
      </c>
      <c r="R232" s="43">
        <v>0</v>
      </c>
      <c r="S232" s="44" t="str">
        <f t="shared" si="85"/>
        <v>-</v>
      </c>
      <c r="T232" s="43"/>
      <c r="U232" s="121" t="str">
        <f t="shared" si="92"/>
        <v>ok</v>
      </c>
      <c r="V232" s="45">
        <f t="shared" si="82"/>
        <v>-8.6649636999193327E-2</v>
      </c>
      <c r="W232" s="45">
        <f t="shared" si="83"/>
        <v>-0.15809229410465886</v>
      </c>
      <c r="X232" s="45">
        <f t="shared" si="84"/>
        <v>2.7712212605997027E-2</v>
      </c>
      <c r="Y232" s="45">
        <f t="shared" si="86"/>
        <v>-7.2343239499285047E-2</v>
      </c>
      <c r="Z232" s="45">
        <f t="shared" si="87"/>
        <v>-2.3661971830985916E-2</v>
      </c>
      <c r="AA232" s="45">
        <f t="shared" si="88"/>
        <v>4.5470282746682057E-2</v>
      </c>
      <c r="AB232" s="45">
        <f t="shared" si="89"/>
        <v>2.7541671266144166E-2</v>
      </c>
      <c r="AC232" s="45">
        <f t="shared" si="90"/>
        <v>1.6449994060613437E-2</v>
      </c>
      <c r="AD232" s="45" t="s">
        <v>22</v>
      </c>
      <c r="AE232" s="45" t="s">
        <v>22</v>
      </c>
      <c r="AF232" s="45" t="s">
        <v>22</v>
      </c>
      <c r="AG232" s="45" t="s">
        <v>22</v>
      </c>
      <c r="AH232" s="58"/>
    </row>
    <row r="233" spans="1:34" x14ac:dyDescent="0.2">
      <c r="A233" s="141" t="s">
        <v>255</v>
      </c>
      <c r="B233" s="141"/>
      <c r="C233" s="46">
        <f>SUBTOTAL(9,C8:C232)</f>
        <v>376378360</v>
      </c>
      <c r="D233" s="46">
        <f t="shared" ref="D233:F233" si="102">SUBTOTAL(9,D8:D232)</f>
        <v>370419480</v>
      </c>
      <c r="E233" s="46">
        <f t="shared" si="102"/>
        <v>382320370</v>
      </c>
      <c r="F233" s="46">
        <f t="shared" si="102"/>
        <v>388746005.49999994</v>
      </c>
      <c r="G233" s="46">
        <f>SUBTOTAL(9,G8:G232)</f>
        <v>263482010</v>
      </c>
      <c r="H233" s="46">
        <f t="shared" ref="H233:J233" si="103">SUBTOTAL(9,H8:H232)</f>
        <v>261132740</v>
      </c>
      <c r="I233" s="46">
        <f t="shared" si="103"/>
        <v>290149690</v>
      </c>
      <c r="J233" s="46">
        <f t="shared" si="103"/>
        <v>281550771</v>
      </c>
      <c r="K233" s="46">
        <f>SUBTOTAL(9,K8:K232)</f>
        <v>148664070</v>
      </c>
      <c r="L233" s="46">
        <f t="shared" ref="L233:N233" si="104">SUBTOTAL(9,L8:L232)</f>
        <v>151592170</v>
      </c>
      <c r="M233" s="46">
        <f t="shared" si="104"/>
        <v>161782603</v>
      </c>
      <c r="N233" s="46">
        <f t="shared" si="104"/>
        <v>172183126</v>
      </c>
      <c r="O233" s="46">
        <f>SUBTOTAL(9,O8:O232)</f>
        <v>134965440</v>
      </c>
      <c r="P233" s="46">
        <f t="shared" ref="P233:R233" si="105">SUBTOTAL(9,P8:P232)</f>
        <v>140737850</v>
      </c>
      <c r="Q233" s="46">
        <f t="shared" si="105"/>
        <v>150145400</v>
      </c>
      <c r="R233" s="46">
        <f t="shared" si="105"/>
        <v>159726896</v>
      </c>
      <c r="S233" s="47">
        <f>IF(R233&lt;&gt;0,R233/N233,"-")</f>
        <v>0.92765708063634533</v>
      </c>
      <c r="T233" s="46"/>
      <c r="U233" s="139"/>
    </row>
  </sheetData>
  <autoFilter ref="Z7:AG233" xr:uid="{7240EA0E-686E-4CCB-BE87-4CA7A5ADEFE7}"/>
  <mergeCells count="16">
    <mergeCell ref="A1:J1"/>
    <mergeCell ref="A233:B233"/>
    <mergeCell ref="C6:F6"/>
    <mergeCell ref="G6:J6"/>
    <mergeCell ref="K6:N6"/>
    <mergeCell ref="O6:R6"/>
    <mergeCell ref="S5:S7"/>
    <mergeCell ref="T6:T7"/>
    <mergeCell ref="A5:R5"/>
    <mergeCell ref="A6:A7"/>
    <mergeCell ref="B6:B7"/>
    <mergeCell ref="AH5:AH7"/>
    <mergeCell ref="Z6:AC6"/>
    <mergeCell ref="AD6:AG6"/>
    <mergeCell ref="V5:AG5"/>
    <mergeCell ref="V6:Y6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D1898-E9B5-4E69-B733-6C2B9DF9A036}">
  <dimension ref="A2:I65"/>
  <sheetViews>
    <sheetView workbookViewId="0">
      <selection activeCell="K5" sqref="K5"/>
    </sheetView>
  </sheetViews>
  <sheetFormatPr defaultColWidth="8.85546875" defaultRowHeight="12.75" x14ac:dyDescent="0.25"/>
  <cols>
    <col min="1" max="1" width="4.7109375" style="1" customWidth="1"/>
    <col min="2" max="2" width="33.42578125" style="1" bestFit="1" customWidth="1"/>
    <col min="3" max="3" width="9.42578125" style="15" bestFit="1" customWidth="1"/>
    <col min="4" max="4" width="19.140625" style="15" customWidth="1"/>
    <col min="5" max="8" width="11.28515625" style="15" customWidth="1"/>
    <col min="9" max="16384" width="8.85546875" style="1"/>
  </cols>
  <sheetData>
    <row r="2" spans="1:8" ht="15.75" x14ac:dyDescent="0.25">
      <c r="A2" s="178" t="s">
        <v>269</v>
      </c>
      <c r="B2" s="178"/>
      <c r="C2" s="178"/>
      <c r="D2" s="178"/>
      <c r="E2" s="178"/>
      <c r="F2" s="178"/>
      <c r="G2" s="178"/>
      <c r="H2" s="178"/>
    </row>
    <row r="3" spans="1:8" ht="15" customHeight="1" thickBot="1" x14ac:dyDescent="0.3">
      <c r="A3" s="6"/>
      <c r="B3" s="2"/>
      <c r="C3" s="4"/>
      <c r="D3" s="4"/>
      <c r="E3" s="3"/>
      <c r="F3" s="3"/>
      <c r="G3" s="3"/>
      <c r="H3" s="4"/>
    </row>
    <row r="4" spans="1:8" ht="15" customHeight="1" thickBot="1" x14ac:dyDescent="0.3">
      <c r="A4" s="66"/>
      <c r="B4" s="102" t="s">
        <v>0</v>
      </c>
      <c r="C4" s="67" t="s">
        <v>1</v>
      </c>
      <c r="D4" s="67" t="s">
        <v>2</v>
      </c>
      <c r="E4" s="67">
        <v>2017</v>
      </c>
      <c r="F4" s="67">
        <v>2018</v>
      </c>
      <c r="G4" s="67">
        <v>2019</v>
      </c>
      <c r="H4" s="68">
        <v>2020</v>
      </c>
    </row>
    <row r="5" spans="1:8" ht="15" customHeight="1" x14ac:dyDescent="0.25">
      <c r="A5" s="153" t="s">
        <v>6</v>
      </c>
      <c r="B5" s="69" t="s">
        <v>3</v>
      </c>
      <c r="C5" s="70" t="s">
        <v>4</v>
      </c>
      <c r="D5" s="70" t="s">
        <v>5</v>
      </c>
      <c r="E5" s="71">
        <v>5755575</v>
      </c>
      <c r="F5" s="71">
        <v>5828703</v>
      </c>
      <c r="G5" s="71">
        <v>5904952</v>
      </c>
      <c r="H5" s="86">
        <v>5980918</v>
      </c>
    </row>
    <row r="6" spans="1:8" ht="15" customHeight="1" x14ac:dyDescent="0.25">
      <c r="A6" s="153"/>
      <c r="B6" s="72" t="s">
        <v>7</v>
      </c>
      <c r="C6" s="4" t="s">
        <v>4</v>
      </c>
      <c r="D6" s="4" t="s">
        <v>270</v>
      </c>
      <c r="E6" s="73">
        <f>'População Atendida'!C233</f>
        <v>5578848.7899999982</v>
      </c>
      <c r="F6" s="73">
        <f>'População Atendida'!D233</f>
        <v>5654983.3400000017</v>
      </c>
      <c r="G6" s="73">
        <f>'População Atendida'!E233</f>
        <v>5737641.4699999997</v>
      </c>
      <c r="H6" s="74">
        <f>'População Atendida'!F233</f>
        <v>5828597.2300000004</v>
      </c>
    </row>
    <row r="7" spans="1:8" ht="15" customHeight="1" x14ac:dyDescent="0.25">
      <c r="A7" s="153"/>
      <c r="B7" s="75" t="s">
        <v>8</v>
      </c>
      <c r="C7" s="76" t="s">
        <v>9</v>
      </c>
      <c r="D7" s="76" t="s">
        <v>22</v>
      </c>
      <c r="E7" s="77">
        <f>E6/E5</f>
        <v>0.96929477767208283</v>
      </c>
      <c r="F7" s="77">
        <f>F6/F5</f>
        <v>0.97019582915787639</v>
      </c>
      <c r="G7" s="77">
        <v>0.97166598475313604</v>
      </c>
      <c r="H7" s="78">
        <f>H6/H5</f>
        <v>0.97453220893515013</v>
      </c>
    </row>
    <row r="8" spans="1:8" ht="15" customHeight="1" x14ac:dyDescent="0.25">
      <c r="A8" s="153"/>
      <c r="B8" s="72" t="s">
        <v>10</v>
      </c>
      <c r="C8" s="4" t="s">
        <v>4</v>
      </c>
      <c r="D8" s="4" t="s">
        <v>270</v>
      </c>
      <c r="E8" s="73">
        <f>'Ligações Ativas'!C233</f>
        <v>2092033</v>
      </c>
      <c r="F8" s="73">
        <f>'Ligações Ativas'!D233</f>
        <v>2149018</v>
      </c>
      <c r="G8" s="73">
        <f>'Ligações Ativas'!E233</f>
        <v>2209744</v>
      </c>
      <c r="H8" s="74">
        <f>'Ligações Ativas'!F233</f>
        <v>2270106</v>
      </c>
    </row>
    <row r="9" spans="1:8" ht="15" customHeight="1" x14ac:dyDescent="0.25">
      <c r="A9" s="153"/>
      <c r="B9" s="75" t="s">
        <v>11</v>
      </c>
      <c r="C9" s="76" t="s">
        <v>4</v>
      </c>
      <c r="D9" s="76" t="s">
        <v>270</v>
      </c>
      <c r="E9" s="79">
        <f>Economias!C233</f>
        <v>2297136</v>
      </c>
      <c r="F9" s="79">
        <f>Economias!D233</f>
        <v>2352737</v>
      </c>
      <c r="G9" s="79">
        <f>Economias!E233</f>
        <v>2408819</v>
      </c>
      <c r="H9" s="80">
        <f>Economias!F233</f>
        <v>2471517</v>
      </c>
    </row>
    <row r="10" spans="1:8" ht="15" customHeight="1" x14ac:dyDescent="0.25">
      <c r="A10" s="153"/>
      <c r="B10" s="72" t="s">
        <v>14</v>
      </c>
      <c r="C10" s="4" t="s">
        <v>13</v>
      </c>
      <c r="D10" s="4" t="s">
        <v>270</v>
      </c>
      <c r="E10" s="73">
        <f>Volumes!C233/1000</f>
        <v>376378.36</v>
      </c>
      <c r="F10" s="73">
        <f>Volumes!D233/1000</f>
        <v>370419.48</v>
      </c>
      <c r="G10" s="73">
        <f>Volumes!E233/1000</f>
        <v>382320.37</v>
      </c>
      <c r="H10" s="74">
        <f>Volumes!F233/1000</f>
        <v>388746.00549999991</v>
      </c>
    </row>
    <row r="11" spans="1:8" ht="15" customHeight="1" x14ac:dyDescent="0.25">
      <c r="A11" s="153"/>
      <c r="B11" s="75" t="s">
        <v>12</v>
      </c>
      <c r="C11" s="76" t="s">
        <v>13</v>
      </c>
      <c r="D11" s="76" t="s">
        <v>270</v>
      </c>
      <c r="E11" s="79">
        <f>Volumes!G233/1000</f>
        <v>263482.01</v>
      </c>
      <c r="F11" s="79">
        <f>Volumes!H233/1000</f>
        <v>261132.74</v>
      </c>
      <c r="G11" s="79">
        <f>Volumes!I233/1000</f>
        <v>290149.69</v>
      </c>
      <c r="H11" s="80">
        <f>Volumes!J233/1000</f>
        <v>281550.77100000001</v>
      </c>
    </row>
    <row r="12" spans="1:8" ht="15" customHeight="1" thickBot="1" x14ac:dyDescent="0.3">
      <c r="A12" s="154"/>
      <c r="B12" s="72" t="s">
        <v>15</v>
      </c>
      <c r="C12" s="4" t="s">
        <v>16</v>
      </c>
      <c r="D12" s="4"/>
      <c r="E12" s="81">
        <v>0.27139999999999997</v>
      </c>
      <c r="F12" s="81">
        <v>0.30609999999999998</v>
      </c>
      <c r="G12" s="81">
        <v>0.29630000000000001</v>
      </c>
      <c r="H12" s="82">
        <v>0.27910000000000001</v>
      </c>
    </row>
    <row r="13" spans="1:8" ht="15" customHeight="1" x14ac:dyDescent="0.25">
      <c r="A13" s="155" t="s">
        <v>17</v>
      </c>
      <c r="B13" s="83" t="s">
        <v>3</v>
      </c>
      <c r="C13" s="84" t="s">
        <v>4</v>
      </c>
      <c r="D13" s="84" t="s">
        <v>5</v>
      </c>
      <c r="E13" s="85">
        <v>5755575</v>
      </c>
      <c r="F13" s="85">
        <v>5828703</v>
      </c>
      <c r="G13" s="85">
        <v>5904952</v>
      </c>
      <c r="H13" s="86">
        <v>5980918</v>
      </c>
    </row>
    <row r="14" spans="1:8" ht="15" customHeight="1" x14ac:dyDescent="0.25">
      <c r="A14" s="153"/>
      <c r="B14" s="72" t="s">
        <v>7</v>
      </c>
      <c r="C14" s="4" t="s">
        <v>4</v>
      </c>
      <c r="D14" s="4" t="s">
        <v>270</v>
      </c>
      <c r="E14" s="73">
        <f>'População Atendida'!G233</f>
        <v>3282075.69</v>
      </c>
      <c r="F14" s="73">
        <f>'População Atendida'!H233</f>
        <v>3488224.8000000012</v>
      </c>
      <c r="G14" s="73">
        <f>'População Atendida'!I233</f>
        <v>3701130.6300000004</v>
      </c>
      <c r="H14" s="74">
        <f>'População Atendida'!J233</f>
        <v>3870527.7899999991</v>
      </c>
    </row>
    <row r="15" spans="1:8" ht="15" customHeight="1" x14ac:dyDescent="0.25">
      <c r="A15" s="153"/>
      <c r="B15" s="75" t="s">
        <v>18</v>
      </c>
      <c r="C15" s="76" t="s">
        <v>9</v>
      </c>
      <c r="D15" s="76" t="s">
        <v>22</v>
      </c>
      <c r="E15" s="77">
        <f>E14/E13</f>
        <v>0.5702428845076295</v>
      </c>
      <c r="F15" s="77">
        <f>F14/F13</f>
        <v>0.59845643190260356</v>
      </c>
      <c r="G15" s="77">
        <v>0.62678426513881913</v>
      </c>
      <c r="H15" s="78">
        <f>H14/H13</f>
        <v>0.64714610533031869</v>
      </c>
    </row>
    <row r="16" spans="1:8" ht="15" customHeight="1" x14ac:dyDescent="0.25">
      <c r="A16" s="153"/>
      <c r="B16" s="72" t="s">
        <v>10</v>
      </c>
      <c r="C16" s="4" t="s">
        <v>4</v>
      </c>
      <c r="D16" s="4" t="s">
        <v>270</v>
      </c>
      <c r="E16" s="73">
        <f>'Ligações Ativas'!G233</f>
        <v>1057007</v>
      </c>
      <c r="F16" s="73">
        <f>'Ligações Ativas'!H233</f>
        <v>1124996</v>
      </c>
      <c r="G16" s="73">
        <f>'Ligações Ativas'!I233</f>
        <v>1201067</v>
      </c>
      <c r="H16" s="74">
        <f>'Ligações Ativas'!J233</f>
        <v>1261018</v>
      </c>
    </row>
    <row r="17" spans="1:9" ht="15" customHeight="1" x14ac:dyDescent="0.25">
      <c r="A17" s="153"/>
      <c r="B17" s="75" t="s">
        <v>19</v>
      </c>
      <c r="C17" s="76" t="s">
        <v>4</v>
      </c>
      <c r="D17" s="76" t="s">
        <v>270</v>
      </c>
      <c r="E17" s="79">
        <f>Economias!G233</f>
        <v>1219773</v>
      </c>
      <c r="F17" s="79">
        <f>Economias!H233</f>
        <v>1291325</v>
      </c>
      <c r="G17" s="79">
        <f>Economias!I233</f>
        <v>1365237</v>
      </c>
      <c r="H17" s="80">
        <f>Economias!J233</f>
        <v>1428560</v>
      </c>
    </row>
    <row r="18" spans="1:9" ht="15" customHeight="1" x14ac:dyDescent="0.25">
      <c r="A18" s="153"/>
      <c r="B18" s="88" t="s">
        <v>20</v>
      </c>
      <c r="C18" s="15" t="s">
        <v>4</v>
      </c>
      <c r="D18" s="4" t="s">
        <v>270</v>
      </c>
      <c r="E18" s="11">
        <f>Economias!K233</f>
        <v>38086</v>
      </c>
      <c r="F18" s="11">
        <f>Economias!L233</f>
        <v>49902</v>
      </c>
      <c r="G18" s="11">
        <f>Economias!M233</f>
        <v>51271</v>
      </c>
      <c r="H18" s="87">
        <f>Economias!N233</f>
        <v>50931</v>
      </c>
    </row>
    <row r="19" spans="1:9" ht="15" customHeight="1" x14ac:dyDescent="0.25">
      <c r="A19" s="153"/>
      <c r="B19" s="75" t="s">
        <v>21</v>
      </c>
      <c r="C19" s="76" t="s">
        <v>9</v>
      </c>
      <c r="D19" s="76" t="s">
        <v>22</v>
      </c>
      <c r="E19" s="77">
        <f t="shared" ref="E19:H19" si="0">E18/E17</f>
        <v>3.1223842469049568E-2</v>
      </c>
      <c r="F19" s="77">
        <f t="shared" si="0"/>
        <v>3.8644028420420883E-2</v>
      </c>
      <c r="G19" s="77">
        <f t="shared" si="0"/>
        <v>3.7554651683187605E-2</v>
      </c>
      <c r="H19" s="78">
        <f t="shared" si="0"/>
        <v>3.5651985215881726E-2</v>
      </c>
    </row>
    <row r="20" spans="1:9" ht="15" customHeight="1" x14ac:dyDescent="0.25">
      <c r="A20" s="153"/>
      <c r="B20" s="72" t="s">
        <v>23</v>
      </c>
      <c r="C20" s="4" t="s">
        <v>13</v>
      </c>
      <c r="D20" s="4" t="s">
        <v>270</v>
      </c>
      <c r="E20" s="73">
        <f>Volumes!K233/1000</f>
        <v>148664.07</v>
      </c>
      <c r="F20" s="73">
        <f>Volumes!L233/1000</f>
        <v>151592.17000000001</v>
      </c>
      <c r="G20" s="73">
        <f>Volumes!M233/1000</f>
        <v>161782.603</v>
      </c>
      <c r="H20" s="74">
        <f>Volumes!N233/1000</f>
        <v>172183.12599999999</v>
      </c>
    </row>
    <row r="21" spans="1:9" ht="15" customHeight="1" x14ac:dyDescent="0.25">
      <c r="A21" s="153"/>
      <c r="B21" s="75" t="s">
        <v>24</v>
      </c>
      <c r="C21" s="76" t="s">
        <v>13</v>
      </c>
      <c r="D21" s="76" t="s">
        <v>270</v>
      </c>
      <c r="E21" s="79">
        <f>Volumes!O233/1000</f>
        <v>134965.44</v>
      </c>
      <c r="F21" s="79">
        <f>Volumes!P233/1000</f>
        <v>140737.85</v>
      </c>
      <c r="G21" s="79">
        <f>Volumes!Q233/1000</f>
        <v>150145.4</v>
      </c>
      <c r="H21" s="80">
        <f>Volumes!R233/1000</f>
        <v>159726.89600000001</v>
      </c>
    </row>
    <row r="22" spans="1:9" ht="15" customHeight="1" thickBot="1" x14ac:dyDescent="0.3">
      <c r="A22" s="154"/>
      <c r="B22" s="89" t="s">
        <v>25</v>
      </c>
      <c r="C22" s="90" t="s">
        <v>9</v>
      </c>
      <c r="D22" s="90" t="s">
        <v>22</v>
      </c>
      <c r="E22" s="91">
        <f>E21/E20</f>
        <v>0.90785513944290641</v>
      </c>
      <c r="F22" s="91">
        <f>F21/F20</f>
        <v>0.92839788493033637</v>
      </c>
      <c r="G22" s="91">
        <v>0.92525036369563829</v>
      </c>
      <c r="H22" s="92">
        <f>H21/H20</f>
        <v>0.92765708063634533</v>
      </c>
    </row>
    <row r="23" spans="1:9" ht="15" customHeight="1" x14ac:dyDescent="0.25">
      <c r="A23" s="2" t="s">
        <v>26</v>
      </c>
      <c r="B23" s="2"/>
      <c r="C23" s="2"/>
      <c r="D23" s="2"/>
      <c r="E23" s="4"/>
      <c r="F23" s="4"/>
      <c r="G23" s="4"/>
      <c r="H23" s="4"/>
    </row>
    <row r="24" spans="1:9" s="6" customFormat="1" ht="15" customHeight="1" x14ac:dyDescent="0.25">
      <c r="A24" s="2" t="s">
        <v>27</v>
      </c>
      <c r="B24" s="2"/>
      <c r="C24" s="2"/>
      <c r="D24" s="2"/>
      <c r="E24" s="5"/>
      <c r="F24" s="5"/>
      <c r="G24" s="5"/>
      <c r="H24" s="5"/>
      <c r="I24" s="1"/>
    </row>
    <row r="25" spans="1:9" s="6" customFormat="1" ht="15" customHeight="1" x14ac:dyDescent="0.25">
      <c r="A25" s="2"/>
      <c r="B25" s="2"/>
      <c r="C25" s="2"/>
      <c r="D25" s="2"/>
      <c r="E25" s="4"/>
      <c r="F25" s="4"/>
      <c r="G25" s="4"/>
      <c r="H25" s="7"/>
    </row>
    <row r="26" spans="1:9" s="6" customFormat="1" ht="15" customHeight="1" x14ac:dyDescent="0.25">
      <c r="A26" s="2"/>
      <c r="B26" s="2"/>
      <c r="C26" s="2"/>
      <c r="D26" s="2"/>
      <c r="E26" s="3"/>
      <c r="F26" s="3"/>
      <c r="G26" s="3"/>
      <c r="H26" s="3"/>
    </row>
    <row r="27" spans="1:9" s="6" customFormat="1" ht="15" customHeight="1" x14ac:dyDescent="0.25">
      <c r="A27" s="2"/>
      <c r="B27" s="2"/>
      <c r="C27" s="2"/>
      <c r="D27" s="2"/>
      <c r="E27" s="3"/>
      <c r="F27" s="3"/>
      <c r="G27" s="3"/>
      <c r="H27" s="3"/>
    </row>
    <row r="28" spans="1:9" s="6" customFormat="1" ht="15" customHeight="1" x14ac:dyDescent="0.25">
      <c r="A28" s="2"/>
      <c r="B28" s="2"/>
      <c r="C28" s="2"/>
      <c r="D28" s="2"/>
      <c r="E28" s="3"/>
      <c r="F28" s="3"/>
      <c r="G28" s="3"/>
      <c r="H28" s="3"/>
    </row>
    <row r="29" spans="1:9" s="6" customFormat="1" ht="15" customHeight="1" x14ac:dyDescent="0.25">
      <c r="A29" s="2"/>
      <c r="B29" s="2"/>
      <c r="C29" s="2"/>
      <c r="D29" s="2"/>
      <c r="E29" s="3"/>
      <c r="F29" s="3"/>
      <c r="G29" s="3"/>
      <c r="H29" s="3"/>
    </row>
    <row r="30" spans="1:9" s="6" customFormat="1" ht="15" customHeight="1" x14ac:dyDescent="0.25">
      <c r="A30" s="2"/>
      <c r="B30" s="2"/>
      <c r="C30" s="2"/>
      <c r="D30" s="2"/>
      <c r="E30" s="3"/>
      <c r="F30" s="3"/>
      <c r="G30" s="3"/>
      <c r="H30" s="3"/>
    </row>
    <row r="31" spans="1:9" s="6" customFormat="1" ht="15" customHeight="1" x14ac:dyDescent="0.25">
      <c r="A31" s="2"/>
      <c r="B31" s="2"/>
      <c r="C31" s="2"/>
      <c r="D31" s="2"/>
      <c r="E31" s="3"/>
      <c r="F31" s="3"/>
      <c r="G31" s="3"/>
      <c r="H31" s="3"/>
    </row>
    <row r="32" spans="1:9" s="6" customFormat="1" ht="15" customHeight="1" x14ac:dyDescent="0.25">
      <c r="A32" s="2"/>
      <c r="B32" s="2"/>
      <c r="C32" s="2"/>
      <c r="D32" s="2"/>
      <c r="E32" s="3"/>
      <c r="F32" s="3"/>
      <c r="G32" s="3"/>
      <c r="H32" s="3"/>
    </row>
    <row r="33" spans="1:8" s="6" customFormat="1" ht="15" customHeight="1" x14ac:dyDescent="0.25">
      <c r="A33" s="2"/>
      <c r="B33" s="2"/>
      <c r="C33" s="2"/>
      <c r="D33" s="2"/>
      <c r="E33" s="3"/>
      <c r="F33" s="3"/>
      <c r="G33" s="3"/>
      <c r="H33" s="3"/>
    </row>
    <row r="34" spans="1:8" s="6" customFormat="1" ht="15" customHeight="1" x14ac:dyDescent="0.25">
      <c r="A34" s="2"/>
      <c r="B34" s="2"/>
      <c r="C34" s="2"/>
      <c r="D34" s="2"/>
      <c r="E34" s="3"/>
      <c r="F34" s="3"/>
      <c r="G34" s="3"/>
      <c r="H34" s="3"/>
    </row>
    <row r="35" spans="1:8" s="6" customFormat="1" ht="15" customHeight="1" x14ac:dyDescent="0.25">
      <c r="A35" s="2"/>
      <c r="B35" s="2"/>
      <c r="C35" s="2"/>
      <c r="D35" s="2"/>
      <c r="E35" s="3"/>
      <c r="F35" s="3"/>
      <c r="G35" s="3"/>
      <c r="H35" s="3"/>
    </row>
    <row r="36" spans="1:8" s="6" customFormat="1" ht="15" customHeight="1" x14ac:dyDescent="0.25">
      <c r="A36" s="2"/>
      <c r="B36" s="2"/>
      <c r="C36" s="2"/>
      <c r="D36" s="2"/>
      <c r="E36" s="8"/>
      <c r="F36" s="8"/>
      <c r="G36" s="8"/>
      <c r="H36" s="8"/>
    </row>
    <row r="37" spans="1:8" s="6" customFormat="1" ht="15" customHeight="1" x14ac:dyDescent="0.25">
      <c r="A37" s="2"/>
      <c r="B37" s="2"/>
      <c r="C37" s="2"/>
      <c r="D37" s="2"/>
      <c r="E37" s="8"/>
      <c r="F37" s="8"/>
      <c r="G37" s="8"/>
      <c r="H37" s="8"/>
    </row>
    <row r="38" spans="1:8" ht="15" customHeight="1" x14ac:dyDescent="0.25">
      <c r="A38" s="156"/>
      <c r="B38" s="156"/>
      <c r="C38" s="156"/>
      <c r="D38" s="156"/>
      <c r="E38" s="156"/>
      <c r="F38" s="156"/>
      <c r="G38" s="113"/>
      <c r="H38" s="9"/>
    </row>
    <row r="39" spans="1:8" ht="15" customHeight="1" x14ac:dyDescent="0.25">
      <c r="A39" s="10"/>
      <c r="B39" s="10"/>
      <c r="C39" s="10"/>
      <c r="D39" s="10"/>
      <c r="E39" s="11"/>
      <c r="F39" s="11"/>
      <c r="G39" s="11"/>
      <c r="H39" s="12"/>
    </row>
    <row r="40" spans="1:8" ht="15" customHeight="1" x14ac:dyDescent="0.25">
      <c r="A40" s="93"/>
      <c r="B40" s="113"/>
      <c r="C40" s="94"/>
      <c r="D40" s="94"/>
      <c r="E40" s="113"/>
      <c r="F40" s="113"/>
      <c r="G40" s="113"/>
      <c r="H40" s="12"/>
    </row>
    <row r="41" spans="1:8" ht="15" customHeight="1" x14ac:dyDescent="0.25">
      <c r="A41" s="95"/>
      <c r="B41" s="13"/>
      <c r="C41" s="1"/>
      <c r="D41" s="1"/>
      <c r="E41" s="14"/>
      <c r="F41" s="14"/>
      <c r="G41" s="14"/>
      <c r="H41" s="12"/>
    </row>
    <row r="42" spans="1:8" ht="15" customHeight="1" x14ac:dyDescent="0.25">
      <c r="A42" s="95"/>
      <c r="B42" s="13"/>
      <c r="C42" s="1"/>
      <c r="D42" s="1"/>
      <c r="E42" s="14"/>
      <c r="F42" s="14"/>
      <c r="G42" s="14"/>
    </row>
    <row r="43" spans="1:8" ht="15" customHeight="1" x14ac:dyDescent="0.25">
      <c r="A43" s="96"/>
      <c r="C43" s="1"/>
      <c r="D43" s="1"/>
      <c r="E43" s="9"/>
      <c r="F43" s="9"/>
      <c r="G43" s="9"/>
    </row>
    <row r="44" spans="1:8" ht="15" customHeight="1" x14ac:dyDescent="0.25">
      <c r="A44" s="97"/>
      <c r="C44" s="1"/>
      <c r="D44" s="1"/>
      <c r="E44" s="9"/>
      <c r="F44" s="9"/>
      <c r="G44" s="9"/>
      <c r="H44" s="113"/>
    </row>
    <row r="45" spans="1:8" ht="15" customHeight="1" x14ac:dyDescent="0.25">
      <c r="C45" s="1"/>
      <c r="D45" s="1"/>
      <c r="H45" s="16"/>
    </row>
    <row r="46" spans="1:8" ht="15" customHeight="1" x14ac:dyDescent="0.25">
      <c r="A46" s="97"/>
      <c r="C46" s="1"/>
      <c r="D46" s="1"/>
      <c r="E46" s="9"/>
      <c r="F46" s="9"/>
      <c r="G46" s="9"/>
      <c r="H46" s="16"/>
    </row>
    <row r="47" spans="1:8" ht="15" customHeight="1" x14ac:dyDescent="0.25">
      <c r="A47" s="93"/>
      <c r="B47" s="113"/>
      <c r="C47" s="94"/>
      <c r="D47" s="94"/>
      <c r="E47" s="17"/>
      <c r="F47" s="17"/>
      <c r="G47" s="17"/>
      <c r="H47" s="18"/>
    </row>
    <row r="48" spans="1:8" ht="15" customHeight="1" x14ac:dyDescent="0.25">
      <c r="A48" s="98"/>
      <c r="C48" s="1"/>
      <c r="D48" s="1"/>
      <c r="E48" s="9"/>
      <c r="F48" s="9"/>
      <c r="G48" s="9"/>
      <c r="H48" s="19"/>
    </row>
    <row r="49" spans="1:8" ht="15" customHeight="1" x14ac:dyDescent="0.25">
      <c r="A49" s="98"/>
      <c r="C49" s="1"/>
      <c r="D49" s="1"/>
      <c r="E49" s="9"/>
      <c r="F49" s="9"/>
      <c r="G49" s="9"/>
      <c r="H49" s="20"/>
    </row>
    <row r="50" spans="1:8" ht="15" customHeight="1" x14ac:dyDescent="0.25">
      <c r="A50" s="97"/>
      <c r="B50" s="21"/>
      <c r="C50" s="99"/>
      <c r="D50" s="99"/>
      <c r="E50" s="22"/>
      <c r="F50" s="22"/>
      <c r="G50" s="22"/>
      <c r="H50" s="113"/>
    </row>
    <row r="51" spans="1:8" ht="15" customHeight="1" thickBot="1" x14ac:dyDescent="0.3">
      <c r="A51" s="100"/>
      <c r="B51" s="113"/>
      <c r="C51" s="94"/>
      <c r="D51" s="94"/>
      <c r="E51" s="17"/>
      <c r="F51" s="17"/>
      <c r="G51" s="17"/>
      <c r="H51" s="113"/>
    </row>
    <row r="52" spans="1:8" ht="15" customHeight="1" x14ac:dyDescent="0.25">
      <c r="A52" s="10"/>
      <c r="C52" s="1"/>
      <c r="D52" s="1"/>
      <c r="E52" s="11"/>
      <c r="F52" s="113"/>
      <c r="G52" s="113"/>
      <c r="H52" s="23"/>
    </row>
    <row r="53" spans="1:8" ht="15" customHeight="1" x14ac:dyDescent="0.25">
      <c r="A53" s="24"/>
      <c r="B53" s="24"/>
      <c r="C53" s="24"/>
      <c r="D53" s="24"/>
      <c r="E53" s="25"/>
      <c r="F53" s="25"/>
      <c r="G53" s="25"/>
      <c r="H53" s="23"/>
    </row>
    <row r="54" spans="1:8" ht="15" customHeight="1" x14ac:dyDescent="0.25">
      <c r="A54" s="24"/>
      <c r="B54" s="24"/>
      <c r="C54" s="24"/>
      <c r="D54" s="24"/>
      <c r="E54" s="25"/>
      <c r="F54" s="25"/>
      <c r="G54" s="25"/>
      <c r="H54" s="26"/>
    </row>
    <row r="55" spans="1:8" ht="15" customHeight="1" x14ac:dyDescent="0.25">
      <c r="A55" s="101"/>
      <c r="B55" s="27"/>
      <c r="C55" s="27"/>
      <c r="D55" s="27"/>
      <c r="E55" s="28"/>
      <c r="F55" s="28"/>
      <c r="G55" s="28"/>
      <c r="H55" s="29"/>
    </row>
    <row r="56" spans="1:8" ht="15" customHeight="1" x14ac:dyDescent="0.25">
      <c r="A56" s="24"/>
      <c r="B56" s="27"/>
      <c r="C56" s="24"/>
      <c r="D56" s="24"/>
      <c r="E56" s="28"/>
      <c r="F56" s="28"/>
      <c r="G56" s="28"/>
      <c r="H56" s="25"/>
    </row>
    <row r="57" spans="1:8" ht="15" customHeight="1" x14ac:dyDescent="0.25">
      <c r="A57" s="31"/>
      <c r="B57" s="27"/>
      <c r="C57" s="24"/>
      <c r="D57" s="24"/>
      <c r="E57" s="28"/>
      <c r="F57" s="28"/>
      <c r="G57" s="28"/>
      <c r="H57" s="30"/>
    </row>
    <row r="58" spans="1:8" ht="15" customHeight="1" x14ac:dyDescent="0.25">
      <c r="A58" s="33"/>
      <c r="B58" s="31"/>
      <c r="C58" s="31"/>
      <c r="D58" s="31"/>
      <c r="E58" s="30"/>
      <c r="F58" s="30"/>
      <c r="G58" s="30"/>
      <c r="H58" s="32"/>
    </row>
    <row r="59" spans="1:8" ht="15" customHeight="1" x14ac:dyDescent="0.25">
      <c r="A59" s="34"/>
      <c r="B59" s="33"/>
      <c r="C59" s="33"/>
      <c r="D59" s="33"/>
      <c r="E59" s="32"/>
      <c r="F59" s="32"/>
      <c r="G59" s="32"/>
    </row>
    <row r="60" spans="1:8" ht="15" customHeight="1" x14ac:dyDescent="0.25">
      <c r="A60" s="34"/>
      <c r="B60" s="34"/>
      <c r="C60" s="36"/>
      <c r="D60" s="36"/>
      <c r="E60" s="35"/>
      <c r="F60" s="36"/>
      <c r="G60" s="36"/>
    </row>
    <row r="61" spans="1:8" ht="15" customHeight="1" x14ac:dyDescent="0.25">
      <c r="A61" s="34"/>
      <c r="B61" s="34"/>
      <c r="C61" s="36"/>
      <c r="D61" s="36"/>
      <c r="E61" s="35"/>
      <c r="F61" s="35"/>
      <c r="G61" s="35"/>
    </row>
    <row r="62" spans="1:8" ht="15" customHeight="1" x14ac:dyDescent="0.25">
      <c r="A62" s="37"/>
      <c r="B62" s="34"/>
      <c r="C62" s="36"/>
      <c r="D62" s="36"/>
      <c r="E62" s="35"/>
      <c r="F62" s="35"/>
      <c r="G62" s="35"/>
    </row>
    <row r="63" spans="1:8" ht="15" customHeight="1" x14ac:dyDescent="0.25">
      <c r="A63" s="37"/>
      <c r="B63" s="37"/>
      <c r="C63" s="38"/>
      <c r="D63" s="38"/>
      <c r="E63" s="36"/>
      <c r="F63" s="36"/>
      <c r="G63" s="36"/>
    </row>
    <row r="64" spans="1:8" ht="15" customHeight="1" x14ac:dyDescent="0.25">
      <c r="A64" s="37"/>
      <c r="B64" s="37"/>
      <c r="C64" s="38"/>
      <c r="D64" s="38"/>
      <c r="E64" s="38"/>
      <c r="F64" s="36"/>
      <c r="G64" s="36"/>
    </row>
    <row r="65" spans="2:7" ht="15" customHeight="1" x14ac:dyDescent="0.25">
      <c r="B65" s="37"/>
      <c r="C65" s="37"/>
      <c r="D65" s="37"/>
      <c r="E65" s="36"/>
      <c r="F65" s="36"/>
      <c r="G65" s="36"/>
    </row>
  </sheetData>
  <mergeCells count="4">
    <mergeCell ref="A2:H2"/>
    <mergeCell ref="A5:A12"/>
    <mergeCell ref="A13:A22"/>
    <mergeCell ref="A38:F38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125D9-1536-49F3-84A0-1534E20026E9}">
  <sheetPr codeName="Planilha7"/>
  <dimension ref="A1:O235"/>
  <sheetViews>
    <sheetView zoomScale="130" zoomScaleNormal="130" workbookViewId="0">
      <pane xSplit="2" ySplit="9" topLeftCell="C10" activePane="bottomRight" state="frozen"/>
      <selection pane="topRight" activeCell="C1" sqref="C1"/>
      <selection pane="bottomLeft" activeCell="A4" sqref="A4"/>
      <selection pane="bottomRight" sqref="A1:XFD2"/>
    </sheetView>
  </sheetViews>
  <sheetFormatPr defaultColWidth="9.140625" defaultRowHeight="12" x14ac:dyDescent="0.2"/>
  <cols>
    <col min="1" max="1" width="5.28515625" style="49" customWidth="1"/>
    <col min="2" max="2" width="25.85546875" style="50" bestFit="1" customWidth="1"/>
    <col min="3" max="10" width="9.140625" style="49"/>
    <col min="11" max="11" width="9.5703125" style="49" customWidth="1"/>
    <col min="12" max="12" width="10.28515625" style="49" customWidth="1"/>
    <col min="13" max="13" width="14.7109375" style="49" customWidth="1"/>
    <col min="14" max="14" width="17.5703125" style="62" customWidth="1"/>
    <col min="15" max="15" width="15.5703125" style="39" customWidth="1"/>
    <col min="16" max="16384" width="9.140625" style="39"/>
  </cols>
  <sheetData>
    <row r="1" spans="1:14" ht="18" x14ac:dyDescent="0.2">
      <c r="A1" s="177" t="s">
        <v>333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3" spans="1:14" s="48" customFormat="1" x14ac:dyDescent="0.2">
      <c r="A3" s="49"/>
      <c r="B3" s="134" t="s">
        <v>293</v>
      </c>
      <c r="C3" s="124"/>
      <c r="D3" s="50" t="s">
        <v>294</v>
      </c>
      <c r="E3" s="49"/>
      <c r="F3" s="49"/>
      <c r="G3" s="49"/>
      <c r="H3" s="49"/>
      <c r="I3" s="49"/>
      <c r="J3" s="49"/>
      <c r="K3" s="49"/>
      <c r="L3" s="49"/>
      <c r="M3" s="49"/>
      <c r="N3" s="39"/>
    </row>
    <row r="4" spans="1:14" s="48" customFormat="1" x14ac:dyDescent="0.2">
      <c r="A4" s="49"/>
      <c r="B4" s="49"/>
      <c r="C4" s="129"/>
      <c r="D4" s="50" t="s">
        <v>297</v>
      </c>
      <c r="E4" s="49"/>
      <c r="F4" s="49"/>
      <c r="G4" s="49"/>
      <c r="H4" s="49"/>
      <c r="I4" s="49"/>
      <c r="J4" s="49"/>
      <c r="K4" s="49"/>
      <c r="L4" s="49"/>
      <c r="M4" s="49"/>
      <c r="N4" s="39"/>
    </row>
    <row r="7" spans="1:14" x14ac:dyDescent="0.2">
      <c r="A7" s="147" t="s">
        <v>256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9"/>
    </row>
    <row r="8" spans="1:14" x14ac:dyDescent="0.2">
      <c r="A8" s="142" t="s">
        <v>66</v>
      </c>
      <c r="B8" s="142" t="s">
        <v>67</v>
      </c>
      <c r="C8" s="147" t="s">
        <v>6</v>
      </c>
      <c r="D8" s="148"/>
      <c r="E8" s="148"/>
      <c r="F8" s="148"/>
      <c r="G8" s="148"/>
      <c r="H8" s="147" t="s">
        <v>257</v>
      </c>
      <c r="I8" s="148"/>
      <c r="J8" s="148"/>
      <c r="K8" s="148"/>
      <c r="L8" s="148"/>
      <c r="M8" s="142" t="s">
        <v>258</v>
      </c>
    </row>
    <row r="9" spans="1:14" x14ac:dyDescent="0.2">
      <c r="A9" s="143"/>
      <c r="B9" s="143"/>
      <c r="C9" s="40" t="s">
        <v>281</v>
      </c>
      <c r="D9" s="40">
        <v>2021</v>
      </c>
      <c r="E9" s="40">
        <v>2022</v>
      </c>
      <c r="F9" s="40">
        <v>2023</v>
      </c>
      <c r="G9" s="40">
        <v>2024</v>
      </c>
      <c r="H9" s="40" t="s">
        <v>281</v>
      </c>
      <c r="I9" s="40">
        <v>2021</v>
      </c>
      <c r="J9" s="40">
        <v>2022</v>
      </c>
      <c r="K9" s="40">
        <v>2023</v>
      </c>
      <c r="L9" s="40">
        <v>2024</v>
      </c>
      <c r="M9" s="143"/>
    </row>
    <row r="10" spans="1:14" x14ac:dyDescent="0.2">
      <c r="A10" s="41">
        <v>1</v>
      </c>
      <c r="B10" s="42" t="s">
        <v>68</v>
      </c>
      <c r="C10" s="54">
        <f>'População Atendida'!O8</f>
        <v>1.9099821227292594E-2</v>
      </c>
      <c r="D10" s="43">
        <f>'População Atendida'!F8*(1+C10)</f>
        <v>6588.1440412934417</v>
      </c>
      <c r="E10" s="43">
        <f>D10*(1+$C10)</f>
        <v>6713.9764147017995</v>
      </c>
      <c r="F10" s="43">
        <f t="shared" ref="F10:G10" si="0">E10*(1+$C10)</f>
        <v>6842.2121639468623</v>
      </c>
      <c r="G10" s="43">
        <f t="shared" si="0"/>
        <v>6972.8971930774542</v>
      </c>
      <c r="H10" s="54">
        <f>IF('População Atendida'!S8="-","-",'População Atendida'!S8)</f>
        <v>2.8880059501553465E-2</v>
      </c>
      <c r="I10" s="43">
        <f>IF(H10="-","-",IF(('População Atendida'!J8*(1+H10))&lt;=D10,'População Atendida'!J8*(1+H10),D10))</f>
        <v>3385.5195469892665</v>
      </c>
      <c r="J10" s="43">
        <f>IF(H10="-","-",IF((I10*(1+$H10))&lt;=E10,I10*(1+$H10),E10))</f>
        <v>3483.2935529499887</v>
      </c>
      <c r="K10" s="43">
        <f t="shared" ref="K10:L10" si="1">IF(I10="-","-",IF((J10*(1+$H10))&lt;=F10,J10*(1+$H10),F10))</f>
        <v>3583.8912780205619</v>
      </c>
      <c r="L10" s="43">
        <f t="shared" si="1"/>
        <v>3687.3942713768943</v>
      </c>
      <c r="M10" s="43"/>
      <c r="N10" s="62" t="str">
        <f>IF(L10="-","   ",IF((G10-L10)&gt;=0,"ok","Limitar a água"))</f>
        <v>ok</v>
      </c>
    </row>
    <row r="11" spans="1:14" x14ac:dyDescent="0.2">
      <c r="A11" s="41">
        <v>2</v>
      </c>
      <c r="B11" s="42" t="s">
        <v>69</v>
      </c>
      <c r="C11" s="54">
        <f>'População Atendida'!O9</f>
        <v>8.3476160272045619E-3</v>
      </c>
      <c r="D11" s="43">
        <f>'População Atendida'!F9*(1+C11)</f>
        <v>19286.5741004669</v>
      </c>
      <c r="E11" s="43">
        <f t="shared" ref="E11:G11" si="2">D11*(1+$C11)</f>
        <v>19447.571015537826</v>
      </c>
      <c r="F11" s="43">
        <f t="shared" si="2"/>
        <v>19609.911871037326</v>
      </c>
      <c r="G11" s="43">
        <f t="shared" si="2"/>
        <v>19773.607885664063</v>
      </c>
      <c r="H11" s="54">
        <f>IF('População Atendida'!S9="-","-",'População Atendida'!S9)</f>
        <v>9.615812770315324E-2</v>
      </c>
      <c r="I11" s="43">
        <f>IF(H11="-","-",IF(('População Atendida'!J9*(1+H11))&lt;=D11,'População Atendida'!J9*(1+H11),D11))</f>
        <v>9495.831513410707</v>
      </c>
      <c r="J11" s="43">
        <f t="shared" ref="J11:J18" si="3">IF(H11="-","-",IF((I11*(1+$H11))&lt;=E11,I11*(1+$H11),E11))</f>
        <v>10408.932892724883</v>
      </c>
      <c r="K11" s="43">
        <f t="shared" ref="K11:K18" si="4">IF(I11="-","-",IF((J11*(1+$H11))&lt;=F11,J11*(1+$H11),F11))</f>
        <v>11409.836391077075</v>
      </c>
      <c r="L11" s="43">
        <f t="shared" ref="L11:L18" si="5">IF(J11="-","-",IF((K11*(1+$H11))&lt;=G11,K11*(1+$H11),G11))</f>
        <v>12506.98489584235</v>
      </c>
      <c r="M11" s="43"/>
      <c r="N11" s="62" t="str">
        <f t="shared" ref="N11:N74" si="6">IF(L11="-","   ",IF((G11-L11)&gt;=0,"ok","Limitar a água"))</f>
        <v>ok</v>
      </c>
    </row>
    <row r="12" spans="1:14" x14ac:dyDescent="0.2">
      <c r="A12" s="41">
        <v>3</v>
      </c>
      <c r="B12" s="42" t="s">
        <v>70</v>
      </c>
      <c r="C12" s="54">
        <f>'População Atendida'!O10</f>
        <v>1.2008904855514977E-3</v>
      </c>
      <c r="D12" s="43">
        <f>'População Atendida'!F10*(1+C12)</f>
        <v>2287.0832421717646</v>
      </c>
      <c r="E12" s="43">
        <f t="shared" ref="E12:G12" si="7">D12*(1+$C12)</f>
        <v>2289.8297786769526</v>
      </c>
      <c r="F12" s="43">
        <f t="shared" si="7"/>
        <v>2292.5796134716979</v>
      </c>
      <c r="G12" s="43">
        <f t="shared" si="7"/>
        <v>2295.332750516885</v>
      </c>
      <c r="H12" s="54" t="str">
        <f>IF('População Atendida'!S10="-","-",'População Atendida'!S10)</f>
        <v>-</v>
      </c>
      <c r="I12" s="43" t="str">
        <f>IF(H12="-","-",IF(('População Atendida'!J10*(1+H12))&lt;=D12,'População Atendida'!J10*(1+H12),D12))</f>
        <v>-</v>
      </c>
      <c r="J12" s="43" t="str">
        <f t="shared" si="3"/>
        <v>-</v>
      </c>
      <c r="K12" s="43" t="str">
        <f t="shared" si="4"/>
        <v>-</v>
      </c>
      <c r="L12" s="43" t="str">
        <f t="shared" si="5"/>
        <v>-</v>
      </c>
      <c r="M12" s="43"/>
      <c r="N12" s="62" t="str">
        <f t="shared" si="6"/>
        <v xml:space="preserve">   </v>
      </c>
    </row>
    <row r="13" spans="1:14" x14ac:dyDescent="0.2">
      <c r="A13" s="41">
        <v>4</v>
      </c>
      <c r="B13" s="42" t="s">
        <v>71</v>
      </c>
      <c r="C13" s="54">
        <f>'População Atendida'!O11</f>
        <v>1.3545146826953134E-2</v>
      </c>
      <c r="D13" s="43">
        <f>'População Atendida'!F11*(1+C13)</f>
        <v>2384.6183441971143</v>
      </c>
      <c r="E13" s="43">
        <f t="shared" ref="E13:G13" si="8">D13*(1+$C13)</f>
        <v>2416.91834979551</v>
      </c>
      <c r="F13" s="43">
        <f t="shared" si="8"/>
        <v>2449.6558637122475</v>
      </c>
      <c r="G13" s="43">
        <f t="shared" si="8"/>
        <v>2482.836812061737</v>
      </c>
      <c r="H13" s="54" t="str">
        <f>IF('População Atendida'!S11="-","-",'População Atendida'!S11)</f>
        <v>-</v>
      </c>
      <c r="I13" s="43" t="str">
        <f>IF(H13="-","-",IF(('População Atendida'!J11*(1+H13))&lt;=D13,'População Atendida'!J11*(1+H13),D13))</f>
        <v>-</v>
      </c>
      <c r="J13" s="43" t="str">
        <f t="shared" si="3"/>
        <v>-</v>
      </c>
      <c r="K13" s="43" t="str">
        <f t="shared" si="4"/>
        <v>-</v>
      </c>
      <c r="L13" s="43" t="str">
        <f t="shared" si="5"/>
        <v>-</v>
      </c>
      <c r="M13" s="43"/>
      <c r="N13" s="62" t="str">
        <f t="shared" si="6"/>
        <v xml:space="preserve">   </v>
      </c>
    </row>
    <row r="14" spans="1:14" x14ac:dyDescent="0.2">
      <c r="A14" s="41">
        <v>5</v>
      </c>
      <c r="B14" s="42" t="s">
        <v>72</v>
      </c>
      <c r="C14" s="54">
        <f>'População Atendida'!O12</f>
        <v>0</v>
      </c>
      <c r="D14" s="43">
        <f>'População Atendida'!F12*(1+C14)</f>
        <v>1393</v>
      </c>
      <c r="E14" s="43">
        <f t="shared" ref="E14:G14" si="9">D14*(1+$C14)</f>
        <v>1393</v>
      </c>
      <c r="F14" s="43">
        <f t="shared" si="9"/>
        <v>1393</v>
      </c>
      <c r="G14" s="43">
        <f t="shared" si="9"/>
        <v>1393</v>
      </c>
      <c r="H14" s="54" t="str">
        <f>IF('População Atendida'!S12="-","-",'População Atendida'!S12)</f>
        <v>-</v>
      </c>
      <c r="I14" s="43" t="str">
        <f>IF(H14="-","-",IF(('População Atendida'!J12*(1+H14))&lt;=D14,'População Atendida'!J12*(1+H14),D14))</f>
        <v>-</v>
      </c>
      <c r="J14" s="43" t="str">
        <f t="shared" si="3"/>
        <v>-</v>
      </c>
      <c r="K14" s="43" t="str">
        <f t="shared" si="4"/>
        <v>-</v>
      </c>
      <c r="L14" s="43" t="str">
        <f t="shared" si="5"/>
        <v>-</v>
      </c>
      <c r="M14" s="43"/>
      <c r="N14" s="62" t="str">
        <f t="shared" si="6"/>
        <v xml:space="preserve">   </v>
      </c>
    </row>
    <row r="15" spans="1:14" x14ac:dyDescent="0.2">
      <c r="A15" s="41">
        <v>6</v>
      </c>
      <c r="B15" s="42" t="s">
        <v>28</v>
      </c>
      <c r="C15" s="54" t="s">
        <v>22</v>
      </c>
      <c r="D15" s="122">
        <v>225072</v>
      </c>
      <c r="E15" s="122">
        <v>230954</v>
      </c>
      <c r="F15" s="122">
        <v>236837</v>
      </c>
      <c r="G15" s="122">
        <v>242720</v>
      </c>
      <c r="H15" s="126">
        <f>IF('População Atendida'!S13="-","-",'População Atendida'!S13)</f>
        <v>0.11131218980462168</v>
      </c>
      <c r="I15" s="43">
        <f>IF(H15="-","-",IF(('População Atendida'!J13*(1+H15))&lt;=D15,'População Atendida'!J13*(1+H15),D15))</f>
        <v>102829.85028008441</v>
      </c>
      <c r="J15" s="43">
        <f t="shared" si="3"/>
        <v>114276.06609204201</v>
      </c>
      <c r="K15" s="43">
        <f t="shared" si="4"/>
        <v>126996.38525100487</v>
      </c>
      <c r="L15" s="43">
        <f t="shared" si="5"/>
        <v>141132.63099056558</v>
      </c>
      <c r="M15" s="43" t="s">
        <v>290</v>
      </c>
      <c r="N15" s="62" t="str">
        <f t="shared" si="6"/>
        <v>ok</v>
      </c>
    </row>
    <row r="16" spans="1:14" x14ac:dyDescent="0.2">
      <c r="A16" s="41">
        <v>7</v>
      </c>
      <c r="B16" s="42" t="s">
        <v>73</v>
      </c>
      <c r="C16" s="54">
        <f>'População Atendida'!O14</f>
        <v>1.1800023506972309E-2</v>
      </c>
      <c r="D16" s="43">
        <f>'População Atendida'!F14*(1+C16)</f>
        <v>23308.918085532005</v>
      </c>
      <c r="E16" s="43">
        <f t="shared" ref="E16:G16" si="10">D16*(1+$C16)</f>
        <v>23583.963866863378</v>
      </c>
      <c r="F16" s="43">
        <f t="shared" si="10"/>
        <v>23862.255194879952</v>
      </c>
      <c r="G16" s="43">
        <f t="shared" si="10"/>
        <v>24143.830367108909</v>
      </c>
      <c r="H16" s="54" t="str">
        <f>IF('População Atendida'!S14="-","-",'População Atendida'!S14)</f>
        <v>-</v>
      </c>
      <c r="I16" s="43" t="str">
        <f>IF(H16="-","-",IF(('População Atendida'!J14*(1+H16))&lt;=D16,'População Atendida'!J14*(1+H16),D16))</f>
        <v>-</v>
      </c>
      <c r="J16" s="43" t="str">
        <f t="shared" si="3"/>
        <v>-</v>
      </c>
      <c r="K16" s="43" t="str">
        <f t="shared" si="4"/>
        <v>-</v>
      </c>
      <c r="L16" s="43" t="str">
        <f t="shared" si="5"/>
        <v>-</v>
      </c>
      <c r="M16" s="43"/>
      <c r="N16" s="62" t="str">
        <f t="shared" si="6"/>
        <v xml:space="preserve">   </v>
      </c>
    </row>
    <row r="17" spans="1:15" x14ac:dyDescent="0.2">
      <c r="A17" s="41">
        <v>8</v>
      </c>
      <c r="B17" s="42" t="s">
        <v>74</v>
      </c>
      <c r="C17" s="54">
        <f>'População Atendida'!O15</f>
        <v>0</v>
      </c>
      <c r="D17" s="43">
        <f>'População Atendida'!F15*(1+C17)</f>
        <v>1787</v>
      </c>
      <c r="E17" s="43">
        <f t="shared" ref="E17:G17" si="11">D17*(1+$C17)</f>
        <v>1787</v>
      </c>
      <c r="F17" s="43">
        <f t="shared" si="11"/>
        <v>1787</v>
      </c>
      <c r="G17" s="43">
        <f t="shared" si="11"/>
        <v>1787</v>
      </c>
      <c r="H17" s="54" t="str">
        <f>IF('População Atendida'!S15="-","-",'População Atendida'!S15)</f>
        <v>-</v>
      </c>
      <c r="I17" s="43" t="str">
        <f>IF(H17="-","-",IF(('População Atendida'!J15*(1+H17))&lt;=D17,'População Atendida'!J15*(1+H17),D17))</f>
        <v>-</v>
      </c>
      <c r="J17" s="43" t="str">
        <f t="shared" si="3"/>
        <v>-</v>
      </c>
      <c r="K17" s="43" t="str">
        <f t="shared" si="4"/>
        <v>-</v>
      </c>
      <c r="L17" s="43" t="str">
        <f t="shared" si="5"/>
        <v>-</v>
      </c>
      <c r="M17" s="43"/>
      <c r="N17" s="62" t="str">
        <f t="shared" si="6"/>
        <v xml:space="preserve">   </v>
      </c>
    </row>
    <row r="18" spans="1:15" x14ac:dyDescent="0.2">
      <c r="A18" s="41">
        <v>9</v>
      </c>
      <c r="B18" s="42" t="s">
        <v>75</v>
      </c>
      <c r="C18" s="54">
        <f>'População Atendida'!O16</f>
        <v>2.750021480398461E-2</v>
      </c>
      <c r="D18" s="43">
        <f>'População Atendida'!F16*(1+C18)</f>
        <v>5591.3684689031397</v>
      </c>
      <c r="E18" s="43">
        <f t="shared" ref="E18:G18" si="12">D18*(1+$C18)</f>
        <v>5745.1323028462029</v>
      </c>
      <c r="F18" s="43">
        <f t="shared" si="12"/>
        <v>5903.1246752517845</v>
      </c>
      <c r="G18" s="43">
        <f t="shared" si="12"/>
        <v>6065.4618718359106</v>
      </c>
      <c r="H18" s="54" t="str">
        <f>IF('População Atendida'!S16="-","-",'População Atendida'!S16)</f>
        <v>-</v>
      </c>
      <c r="I18" s="43" t="str">
        <f>IF(H18="-","-",IF(('População Atendida'!J16*(1+H18))&lt;=D18,'População Atendida'!J16*(1+H18),D18))</f>
        <v>-</v>
      </c>
      <c r="J18" s="43" t="str">
        <f t="shared" si="3"/>
        <v>-</v>
      </c>
      <c r="K18" s="43" t="str">
        <f t="shared" si="4"/>
        <v>-</v>
      </c>
      <c r="L18" s="43" t="str">
        <f t="shared" si="5"/>
        <v>-</v>
      </c>
      <c r="M18" s="43"/>
      <c r="N18" s="62" t="str">
        <f t="shared" si="6"/>
        <v xml:space="preserve">   </v>
      </c>
    </row>
    <row r="19" spans="1:15" x14ac:dyDescent="0.2">
      <c r="A19" s="41">
        <v>10</v>
      </c>
      <c r="B19" s="42" t="s">
        <v>76</v>
      </c>
      <c r="C19" s="54">
        <f>'População Atendida'!O17</f>
        <v>8.0002473648984034E-3</v>
      </c>
      <c r="D19" s="43">
        <f>'População Atendida'!F17*(1+C19)</f>
        <v>5896.912327111866</v>
      </c>
      <c r="E19" s="43">
        <f t="shared" ref="E19:G19" si="13">D19*(1+$C19)</f>
        <v>5944.0890844178793</v>
      </c>
      <c r="F19" s="43">
        <f t="shared" si="13"/>
        <v>5991.6432674522148</v>
      </c>
      <c r="G19" s="43">
        <f t="shared" si="13"/>
        <v>6039.5778957140601</v>
      </c>
      <c r="H19" s="54" t="str">
        <f>IF('População Atendida'!S17="-","-",'População Atendida'!S17)</f>
        <v>-</v>
      </c>
      <c r="I19" s="43" t="str">
        <f>IF(H19="-","-",IF(('População Atendida'!J17*(1+H19))&lt;=D19,'População Atendida'!J17*(1+H19),D19))</f>
        <v>-</v>
      </c>
      <c r="J19" s="43" t="str">
        <f t="shared" ref="J19:J31" si="14">IF(H19="-","-",IF((I19*(1+$H19))&lt;=E19,I19*(1+$H19),E19))</f>
        <v>-</v>
      </c>
      <c r="K19" s="43" t="str">
        <f t="shared" ref="K19:K31" si="15">IF(I19="-","-",IF((J19*(1+$H19))&lt;=F19,J19*(1+$H19),F19))</f>
        <v>-</v>
      </c>
      <c r="L19" s="43" t="str">
        <f t="shared" ref="L19:L31" si="16">IF(J19="-","-",IF((K19*(1+$H19))&lt;=G19,K19*(1+$H19),G19))</f>
        <v>-</v>
      </c>
      <c r="M19" s="43"/>
      <c r="N19" s="62" t="str">
        <f t="shared" si="6"/>
        <v xml:space="preserve">   </v>
      </c>
    </row>
    <row r="20" spans="1:15" x14ac:dyDescent="0.2">
      <c r="A20" s="41">
        <v>11</v>
      </c>
      <c r="B20" s="42" t="s">
        <v>77</v>
      </c>
      <c r="C20" s="54">
        <f>'População Atendida'!O18</f>
        <v>5.4999047332742676E-3</v>
      </c>
      <c r="D20" s="43">
        <f>'População Atendida'!F18*(1+C20)</f>
        <v>7530.2189515446325</v>
      </c>
      <c r="E20" s="43">
        <f t="shared" ref="E20:G20" si="17">D20*(1+$C20)</f>
        <v>7571.6344383988244</v>
      </c>
      <c r="F20" s="43">
        <f t="shared" si="17"/>
        <v>7613.2777064851962</v>
      </c>
      <c r="G20" s="43">
        <f t="shared" si="17"/>
        <v>7655.1500085788248</v>
      </c>
      <c r="H20" s="126">
        <f>IF('População Atendida'!S18="-","-",'População Atendida'!S18)</f>
        <v>0.19923067384004892</v>
      </c>
      <c r="I20" s="43">
        <f>IF(H20="-","-",IF(('População Atendida'!J18*(1+H20))&lt;=D20,'População Atendida'!J18*(1+H20),D20))</f>
        <v>6030.5832818461922</v>
      </c>
      <c r="J20" s="43">
        <f t="shared" si="14"/>
        <v>7232.0604527369424</v>
      </c>
      <c r="K20" s="43">
        <f t="shared" si="15"/>
        <v>7613.2777064851962</v>
      </c>
      <c r="L20" s="43">
        <f t="shared" si="16"/>
        <v>7655.1500085788248</v>
      </c>
      <c r="M20" s="43"/>
      <c r="N20" s="62" t="str">
        <f t="shared" si="6"/>
        <v>ok</v>
      </c>
      <c r="O20" s="39" t="s">
        <v>285</v>
      </c>
    </row>
    <row r="21" spans="1:15" x14ac:dyDescent="0.2">
      <c r="A21" s="41">
        <v>12</v>
      </c>
      <c r="B21" s="42" t="s">
        <v>78</v>
      </c>
      <c r="C21" s="54">
        <f>'População Atendida'!O19</f>
        <v>8.7991859487840159E-3</v>
      </c>
      <c r="D21" s="43">
        <f>'População Atendida'!F19*(1+C21)</f>
        <v>1245.261715135179</v>
      </c>
      <c r="E21" s="43">
        <f t="shared" ref="E21:G21" si="18">D21*(1+$C21)</f>
        <v>1256.219004521555</v>
      </c>
      <c r="F21" s="43">
        <f t="shared" si="18"/>
        <v>1267.2727091347365</v>
      </c>
      <c r="G21" s="43">
        <f t="shared" si="18"/>
        <v>1278.4236773502323</v>
      </c>
      <c r="H21" s="54" t="str">
        <f>IF('População Atendida'!S19="-","-",'População Atendida'!S19)</f>
        <v>-</v>
      </c>
      <c r="I21" s="43" t="str">
        <f>IF(H21="-","-",IF(('População Atendida'!J19*(1+H21))&lt;=D21,'População Atendida'!J19*(1+H21),D21))</f>
        <v>-</v>
      </c>
      <c r="J21" s="43" t="str">
        <f t="shared" si="14"/>
        <v>-</v>
      </c>
      <c r="K21" s="43" t="str">
        <f t="shared" si="15"/>
        <v>-</v>
      </c>
      <c r="L21" s="43" t="str">
        <f t="shared" si="16"/>
        <v>-</v>
      </c>
      <c r="M21" s="43"/>
      <c r="N21" s="62" t="str">
        <f t="shared" si="6"/>
        <v xml:space="preserve">   </v>
      </c>
    </row>
    <row r="22" spans="1:15" x14ac:dyDescent="0.2">
      <c r="A22" s="41">
        <v>13</v>
      </c>
      <c r="B22" s="42" t="s">
        <v>79</v>
      </c>
      <c r="C22" s="54">
        <f>'População Atendida'!O20</f>
        <v>8.200226090747614E-3</v>
      </c>
      <c r="D22" s="43">
        <f>'População Atendida'!F20*(1+C22)</f>
        <v>5343.2898042425268</v>
      </c>
      <c r="E22" s="43">
        <f t="shared" ref="E22:G22" si="19">D22*(1+$C22)</f>
        <v>5387.1059887057027</v>
      </c>
      <c r="F22" s="43">
        <f t="shared" si="19"/>
        <v>5431.2814757879105</v>
      </c>
      <c r="G22" s="43">
        <f t="shared" si="19"/>
        <v>5475.8192118518609</v>
      </c>
      <c r="H22" s="54" t="str">
        <f>IF('População Atendida'!S20="-","-",'População Atendida'!S20)</f>
        <v>-</v>
      </c>
      <c r="I22" s="43" t="str">
        <f>IF(H22="-","-",IF(('População Atendida'!J20*(1+H22))&lt;=D22,'População Atendida'!J20*(1+H22),D22))</f>
        <v>-</v>
      </c>
      <c r="J22" s="43" t="str">
        <f t="shared" si="14"/>
        <v>-</v>
      </c>
      <c r="K22" s="43" t="str">
        <f t="shared" si="15"/>
        <v>-</v>
      </c>
      <c r="L22" s="43" t="str">
        <f t="shared" si="16"/>
        <v>-</v>
      </c>
      <c r="M22" s="43"/>
      <c r="N22" s="62" t="str">
        <f t="shared" si="6"/>
        <v xml:space="preserve">   </v>
      </c>
    </row>
    <row r="23" spans="1:15" x14ac:dyDescent="0.2">
      <c r="A23" s="41">
        <v>14</v>
      </c>
      <c r="B23" s="42" t="s">
        <v>80</v>
      </c>
      <c r="C23" s="54">
        <f>'População Atendida'!O21</f>
        <v>0</v>
      </c>
      <c r="D23" s="43">
        <f>'População Atendida'!F21*(1+C23)</f>
        <v>2049</v>
      </c>
      <c r="E23" s="43">
        <f t="shared" ref="E23:G23" si="20">D23*(1+$C23)</f>
        <v>2049</v>
      </c>
      <c r="F23" s="43">
        <f t="shared" si="20"/>
        <v>2049</v>
      </c>
      <c r="G23" s="43">
        <f t="shared" si="20"/>
        <v>2049</v>
      </c>
      <c r="H23" s="54" t="str">
        <f>IF('População Atendida'!S21="-","-",'População Atendida'!S21)</f>
        <v>-</v>
      </c>
      <c r="I23" s="43" t="str">
        <f>IF(H23="-","-",IF(('População Atendida'!J21*(1+H23))&lt;=D23,'População Atendida'!J21*(1+H23),D23))</f>
        <v>-</v>
      </c>
      <c r="J23" s="43" t="str">
        <f t="shared" si="14"/>
        <v>-</v>
      </c>
      <c r="K23" s="43" t="str">
        <f t="shared" si="15"/>
        <v>-</v>
      </c>
      <c r="L23" s="43" t="str">
        <f t="shared" si="16"/>
        <v>-</v>
      </c>
      <c r="M23" s="43"/>
      <c r="N23" s="62" t="str">
        <f t="shared" si="6"/>
        <v xml:space="preserve">   </v>
      </c>
    </row>
    <row r="24" spans="1:15" x14ac:dyDescent="0.2">
      <c r="A24" s="41">
        <v>15</v>
      </c>
      <c r="B24" s="42" t="s">
        <v>29</v>
      </c>
      <c r="C24" s="54" t="s">
        <v>22</v>
      </c>
      <c r="D24" s="122">
        <v>382870</v>
      </c>
      <c r="E24" s="122">
        <v>386944</v>
      </c>
      <c r="F24" s="122">
        <v>390878</v>
      </c>
      <c r="G24" s="122">
        <v>394675</v>
      </c>
      <c r="H24" s="54" t="s">
        <v>22</v>
      </c>
      <c r="I24" s="122">
        <v>347320</v>
      </c>
      <c r="J24" s="122">
        <v>351014</v>
      </c>
      <c r="K24" s="122">
        <v>354586</v>
      </c>
      <c r="L24" s="122">
        <v>358032</v>
      </c>
      <c r="M24" s="43" t="s">
        <v>289</v>
      </c>
      <c r="N24" s="62" t="str">
        <f t="shared" si="6"/>
        <v>ok</v>
      </c>
      <c r="O24" s="39" t="s">
        <v>285</v>
      </c>
    </row>
    <row r="25" spans="1:15" x14ac:dyDescent="0.2">
      <c r="A25" s="41">
        <v>16</v>
      </c>
      <c r="B25" s="42" t="s">
        <v>81</v>
      </c>
      <c r="C25" s="54">
        <f>'População Atendida'!O23</f>
        <v>9.9015724639548944E-3</v>
      </c>
      <c r="D25" s="43">
        <f>'População Atendida'!F23*(1+C25)</f>
        <v>1104.0042009861463</v>
      </c>
      <c r="E25" s="43">
        <f t="shared" ref="E25:G25" si="21">D25*(1+$C25)</f>
        <v>1114.9355785827213</v>
      </c>
      <c r="F25" s="43">
        <f t="shared" si="21"/>
        <v>1125.9751940066994</v>
      </c>
      <c r="G25" s="43">
        <f t="shared" si="21"/>
        <v>1137.1241189827724</v>
      </c>
      <c r="H25" s="54" t="str">
        <f>IF('População Atendida'!S23="-","-",'População Atendida'!S23)</f>
        <v>-</v>
      </c>
      <c r="I25" s="43" t="str">
        <f>IF(H25="-","-",IF(('População Atendida'!J23*(1+H25))&lt;=D25,'População Atendida'!J23*(1+H25),D25))</f>
        <v>-</v>
      </c>
      <c r="J25" s="43" t="str">
        <f t="shared" si="14"/>
        <v>-</v>
      </c>
      <c r="K25" s="43" t="str">
        <f t="shared" si="15"/>
        <v>-</v>
      </c>
      <c r="L25" s="43" t="str">
        <f t="shared" si="16"/>
        <v>-</v>
      </c>
      <c r="M25" s="43"/>
      <c r="N25" s="62" t="str">
        <f t="shared" si="6"/>
        <v xml:space="preserve">   </v>
      </c>
    </row>
    <row r="26" spans="1:15" x14ac:dyDescent="0.2">
      <c r="A26" s="41">
        <v>17</v>
      </c>
      <c r="B26" s="42" t="s">
        <v>30</v>
      </c>
      <c r="C26" s="54">
        <f>'População Atendida'!O24</f>
        <v>6.1034756466702353E-3</v>
      </c>
      <c r="D26" s="43">
        <f>'População Atendida'!F24*(1+C26)</f>
        <v>19077.462457273734</v>
      </c>
      <c r="E26" s="43">
        <f t="shared" ref="E26:G26" si="22">D26*(1+$C26)</f>
        <v>19193.901284781969</v>
      </c>
      <c r="F26" s="43">
        <f t="shared" si="22"/>
        <v>19311.050793838229</v>
      </c>
      <c r="G26" s="43">
        <f t="shared" si="22"/>
        <v>19428.915322070032</v>
      </c>
      <c r="H26" s="54">
        <f>IF('População Atendida'!S24="-","-",'População Atendida'!S24)</f>
        <v>7.2220845755911131E-3</v>
      </c>
      <c r="I26" s="43">
        <f>IF(H26="-","-",IF(('População Atendida'!J24*(1+H26))&lt;=D26,'População Atendida'!J24*(1+H26),D26))</f>
        <v>8278.4288186727026</v>
      </c>
      <c r="J26" s="43">
        <f t="shared" si="14"/>
        <v>8338.2163317541672</v>
      </c>
      <c r="K26" s="43">
        <f t="shared" si="15"/>
        <v>8398.4356353116709</v>
      </c>
      <c r="L26" s="43">
        <f t="shared" si="16"/>
        <v>8459.0898477725495</v>
      </c>
      <c r="M26" s="43"/>
      <c r="N26" s="62" t="str">
        <f t="shared" si="6"/>
        <v>ok</v>
      </c>
    </row>
    <row r="27" spans="1:15" x14ac:dyDescent="0.2">
      <c r="A27" s="41">
        <v>18</v>
      </c>
      <c r="B27" s="42" t="s">
        <v>31</v>
      </c>
      <c r="C27" s="54">
        <f>'População Atendida'!O25</f>
        <v>3.2306859467129627E-2</v>
      </c>
      <c r="D27" s="43">
        <f>'População Atendida'!F25*(1+C27)</f>
        <v>476010.96970415994</v>
      </c>
      <c r="E27" s="43">
        <f t="shared" ref="E27:G27" si="23">D27*(1+$C27)</f>
        <v>491389.38920720434</v>
      </c>
      <c r="F27" s="43">
        <f t="shared" si="23"/>
        <v>507264.63714796014</v>
      </c>
      <c r="G27" s="43">
        <f t="shared" si="23"/>
        <v>523652.76449294377</v>
      </c>
      <c r="H27" s="54">
        <f>IF('População Atendida'!S25="-","-",'População Atendida'!S25)</f>
        <v>0.21567576929893359</v>
      </c>
      <c r="I27" s="43">
        <f>IF(H27="-","-",IF(('População Atendida'!J25*(1+H27))&lt;=D27,'População Atendida'!J25*(1+H27),D27))</f>
        <v>381367.62756499142</v>
      </c>
      <c r="J27" s="43">
        <f t="shared" si="14"/>
        <v>463619.38402578008</v>
      </c>
      <c r="K27" s="43">
        <f t="shared" si="15"/>
        <v>507264.63714796014</v>
      </c>
      <c r="L27" s="43">
        <f t="shared" si="16"/>
        <v>523652.76449294377</v>
      </c>
      <c r="M27" s="43"/>
      <c r="N27" s="62" t="str">
        <f t="shared" si="6"/>
        <v>ok</v>
      </c>
      <c r="O27" s="39" t="s">
        <v>285</v>
      </c>
    </row>
    <row r="28" spans="1:15" x14ac:dyDescent="0.2">
      <c r="A28" s="41">
        <v>19</v>
      </c>
      <c r="B28" s="42" t="s">
        <v>82</v>
      </c>
      <c r="C28" s="54">
        <f>'População Atendida'!O26</f>
        <v>1.1997404705433013E-3</v>
      </c>
      <c r="D28" s="43">
        <f>'População Atendida'!F26*(1+C28)</f>
        <v>2032.7358330773441</v>
      </c>
      <c r="E28" s="43">
        <f t="shared" ref="E28:G28" si="24">D28*(1+$C28)</f>
        <v>2035.1745885222106</v>
      </c>
      <c r="F28" s="43">
        <f t="shared" si="24"/>
        <v>2037.616269840682</v>
      </c>
      <c r="G28" s="43">
        <f t="shared" si="24"/>
        <v>2040.0608805430472</v>
      </c>
      <c r="H28" s="54">
        <f>IF('População Atendida'!S26="-","-",'População Atendida'!S26)</f>
        <v>1.1997404705433013E-3</v>
      </c>
      <c r="I28" s="43">
        <f>IF(H28="-","-",IF(('População Atendida'!J26*(1+H28))&lt;=D28,'População Atendida'!J26*(1+H28),D28))</f>
        <v>2032.7358330773441</v>
      </c>
      <c r="J28" s="43">
        <f t="shared" si="14"/>
        <v>2035.1745885222106</v>
      </c>
      <c r="K28" s="43">
        <f t="shared" si="15"/>
        <v>2037.616269840682</v>
      </c>
      <c r="L28" s="43">
        <f t="shared" si="16"/>
        <v>2040.0608805430472</v>
      </c>
      <c r="M28" s="43"/>
      <c r="N28" s="62" t="str">
        <f t="shared" si="6"/>
        <v>ok</v>
      </c>
    </row>
    <row r="29" spans="1:15" x14ac:dyDescent="0.2">
      <c r="A29" s="41">
        <v>20</v>
      </c>
      <c r="B29" s="42" t="s">
        <v>32</v>
      </c>
      <c r="C29" s="54">
        <f>'População Atendida'!O27</f>
        <v>8.0003018962204377E-3</v>
      </c>
      <c r="D29" s="43">
        <f>'População Atendida'!F27*(1+C29)</f>
        <v>2867.1459787105905</v>
      </c>
      <c r="E29" s="43">
        <f t="shared" ref="E29:G29" si="25">D29*(1+$C29)</f>
        <v>2890.0840121208098</v>
      </c>
      <c r="F29" s="43">
        <f t="shared" si="25"/>
        <v>2913.2055567232164</v>
      </c>
      <c r="G29" s="43">
        <f t="shared" si="25"/>
        <v>2936.5120806627492</v>
      </c>
      <c r="H29" s="54" t="str">
        <f>IF('População Atendida'!S27="-","-",'População Atendida'!S27)</f>
        <v>-</v>
      </c>
      <c r="I29" s="43" t="str">
        <f>IF(H29="-","-",IF(('População Atendida'!J27*(1+H29))&lt;=D29,'População Atendida'!J27*(1+H29),D29))</f>
        <v>-</v>
      </c>
      <c r="J29" s="43" t="str">
        <f t="shared" si="14"/>
        <v>-</v>
      </c>
      <c r="K29" s="43" t="str">
        <f t="shared" si="15"/>
        <v>-</v>
      </c>
      <c r="L29" s="43" t="str">
        <f t="shared" si="16"/>
        <v>-</v>
      </c>
      <c r="M29" s="43"/>
      <c r="N29" s="62" t="str">
        <f t="shared" si="6"/>
        <v xml:space="preserve">   </v>
      </c>
    </row>
    <row r="30" spans="1:15" x14ac:dyDescent="0.2">
      <c r="A30" s="41">
        <v>21</v>
      </c>
      <c r="B30" s="42" t="s">
        <v>83</v>
      </c>
      <c r="C30" s="54">
        <f>'População Atendida'!O28</f>
        <v>0</v>
      </c>
      <c r="D30" s="43">
        <f>'População Atendida'!F28*(1+C30)</f>
        <v>3292</v>
      </c>
      <c r="E30" s="43">
        <f t="shared" ref="E30:G30" si="26">D30*(1+$C30)</f>
        <v>3292</v>
      </c>
      <c r="F30" s="43">
        <f t="shared" si="26"/>
        <v>3292</v>
      </c>
      <c r="G30" s="43">
        <f t="shared" si="26"/>
        <v>3292</v>
      </c>
      <c r="H30" s="54" t="str">
        <f>IF('População Atendida'!S28="-","-",'População Atendida'!S28)</f>
        <v>-</v>
      </c>
      <c r="I30" s="43" t="str">
        <f>IF(H30="-","-",IF(('População Atendida'!J28*(1+H30))&lt;=D30,'População Atendida'!J28*(1+H30),D30))</f>
        <v>-</v>
      </c>
      <c r="J30" s="43" t="str">
        <f t="shared" si="14"/>
        <v>-</v>
      </c>
      <c r="K30" s="43" t="str">
        <f t="shared" si="15"/>
        <v>-</v>
      </c>
      <c r="L30" s="43" t="str">
        <f t="shared" si="16"/>
        <v>-</v>
      </c>
      <c r="M30" s="43"/>
      <c r="N30" s="62" t="str">
        <f t="shared" si="6"/>
        <v xml:space="preserve">   </v>
      </c>
    </row>
    <row r="31" spans="1:15" x14ac:dyDescent="0.2">
      <c r="A31" s="41">
        <v>22</v>
      </c>
      <c r="B31" s="42" t="s">
        <v>84</v>
      </c>
      <c r="C31" s="54">
        <f>'População Atendida'!O29</f>
        <v>7.5000350647748612E-3</v>
      </c>
      <c r="D31" s="43">
        <f>'População Atendida'!F29*(1+C31)</f>
        <v>19781.144863457932</v>
      </c>
      <c r="E31" s="43">
        <f t="shared" ref="E31:G31" si="27">D31*(1+$C31)</f>
        <v>19929.504143555259</v>
      </c>
      <c r="F31" s="43">
        <f t="shared" si="27"/>
        <v>20078.976123455501</v>
      </c>
      <c r="G31" s="43">
        <f t="shared" si="27"/>
        <v>20229.569148446197</v>
      </c>
      <c r="H31" s="54" t="str">
        <f>IF('População Atendida'!S29="-","-",'População Atendida'!S29)</f>
        <v>-</v>
      </c>
      <c r="I31" s="43" t="str">
        <f>IF(H31="-","-",IF(('População Atendida'!J29*(1+H31))&lt;=D31,'População Atendida'!J29*(1+H31),D31))</f>
        <v>-</v>
      </c>
      <c r="J31" s="43" t="str">
        <f t="shared" si="14"/>
        <v>-</v>
      </c>
      <c r="K31" s="43" t="str">
        <f t="shared" si="15"/>
        <v>-</v>
      </c>
      <c r="L31" s="43" t="str">
        <f t="shared" si="16"/>
        <v>-</v>
      </c>
      <c r="M31" s="43"/>
      <c r="N31" s="62" t="str">
        <f t="shared" si="6"/>
        <v xml:space="preserve">   </v>
      </c>
    </row>
    <row r="32" spans="1:15" x14ac:dyDescent="0.2">
      <c r="A32" s="41">
        <v>23</v>
      </c>
      <c r="B32" s="42" t="s">
        <v>33</v>
      </c>
      <c r="C32" s="54">
        <f>'População Atendida'!O30</f>
        <v>1.6400234250452572E-2</v>
      </c>
      <c r="D32" s="43">
        <f>'População Atendida'!F30*(1+C32)</f>
        <v>6927.235140524589</v>
      </c>
      <c r="E32" s="43">
        <f t="shared" ref="E32:G32" si="28">D32*(1+$C32)</f>
        <v>7040.8434195371592</v>
      </c>
      <c r="F32" s="43">
        <f t="shared" si="28"/>
        <v>7156.314900938326</v>
      </c>
      <c r="G32" s="43">
        <f t="shared" si="28"/>
        <v>7273.6801416837188</v>
      </c>
      <c r="H32" s="54" t="str">
        <f>IF('População Atendida'!S30="-","-",'População Atendida'!S30)</f>
        <v>-</v>
      </c>
      <c r="I32" s="43" t="str">
        <f>IF(H32="-","-",IF(('População Atendida'!J30*(1+H32))&lt;=D32,'População Atendida'!J30*(1+H32),D32))</f>
        <v>-</v>
      </c>
      <c r="J32" s="43" t="str">
        <f t="shared" ref="J32:J58" si="29">IF(H32="-","-",IF((I32*(1+$H32))&lt;=E32,I32*(1+$H32),E32))</f>
        <v>-</v>
      </c>
      <c r="K32" s="43" t="str">
        <f t="shared" ref="K32:K58" si="30">IF(I32="-","-",IF((J32*(1+$H32))&lt;=F32,J32*(1+$H32),F32))</f>
        <v>-</v>
      </c>
      <c r="L32" s="43" t="str">
        <f t="shared" ref="L32:L58" si="31">IF(J32="-","-",IF((K32*(1+$H32))&lt;=G32,K32*(1+$H32),G32))</f>
        <v>-</v>
      </c>
      <c r="M32" s="43"/>
      <c r="N32" s="62" t="str">
        <f t="shared" si="6"/>
        <v xml:space="preserve">   </v>
      </c>
    </row>
    <row r="33" spans="1:15" x14ac:dyDescent="0.2">
      <c r="A33" s="41">
        <v>24</v>
      </c>
      <c r="B33" s="42" t="s">
        <v>85</v>
      </c>
      <c r="C33" s="54" t="s">
        <v>22</v>
      </c>
      <c r="D33" s="122">
        <v>5758</v>
      </c>
      <c r="E33" s="122">
        <v>5822</v>
      </c>
      <c r="F33" s="122">
        <v>5886</v>
      </c>
      <c r="G33" s="122">
        <v>5949</v>
      </c>
      <c r="H33" s="54">
        <f>IF('População Atendida'!S31="-","-",'População Atendida'!S31)</f>
        <v>5.4393995006307748E-3</v>
      </c>
      <c r="I33" s="43">
        <f>IF(H33="-","-",IF(('População Atendida'!J31*(1+H33))&lt;=D33,'População Atendida'!J31*(1+H33),D33))</f>
        <v>4000.874621674895</v>
      </c>
      <c r="J33" s="43">
        <f t="shared" si="29"/>
        <v>4022.6369770941196</v>
      </c>
      <c r="K33" s="43">
        <f t="shared" si="30"/>
        <v>4044.5177066585443</v>
      </c>
      <c r="L33" s="43">
        <f t="shared" si="31"/>
        <v>4066.5174542524351</v>
      </c>
      <c r="M33" s="43" t="s">
        <v>289</v>
      </c>
      <c r="N33" s="62" t="str">
        <f t="shared" si="6"/>
        <v>ok</v>
      </c>
    </row>
    <row r="34" spans="1:15" x14ac:dyDescent="0.2">
      <c r="A34" s="41">
        <v>25</v>
      </c>
      <c r="B34" s="42" t="s">
        <v>86</v>
      </c>
      <c r="C34" s="54">
        <f>'População Atendida'!O32</f>
        <v>0</v>
      </c>
      <c r="D34" s="43">
        <f>'População Atendida'!F32*(1+C34)</f>
        <v>1731</v>
      </c>
      <c r="E34" s="43">
        <f t="shared" ref="E34:G34" si="32">D34*(1+$C34)</f>
        <v>1731</v>
      </c>
      <c r="F34" s="43">
        <f t="shared" si="32"/>
        <v>1731</v>
      </c>
      <c r="G34" s="43">
        <f t="shared" si="32"/>
        <v>1731</v>
      </c>
      <c r="H34" s="54" t="str">
        <f>IF('População Atendida'!S32="-","-",'População Atendida'!S32)</f>
        <v>-</v>
      </c>
      <c r="I34" s="43" t="str">
        <f>IF(H34="-","-",IF(('População Atendida'!J32*(1+H34))&lt;=D34,'População Atendida'!J32*(1+H34),D34))</f>
        <v>-</v>
      </c>
      <c r="J34" s="43" t="str">
        <f t="shared" si="29"/>
        <v>-</v>
      </c>
      <c r="K34" s="43" t="str">
        <f t="shared" si="30"/>
        <v>-</v>
      </c>
      <c r="L34" s="43" t="str">
        <f t="shared" si="31"/>
        <v>-</v>
      </c>
      <c r="M34" s="43"/>
      <c r="N34" s="62" t="str">
        <f t="shared" si="6"/>
        <v xml:space="preserve">   </v>
      </c>
    </row>
    <row r="35" spans="1:15" x14ac:dyDescent="0.2">
      <c r="A35" s="41">
        <v>26</v>
      </c>
      <c r="B35" s="42" t="s">
        <v>87</v>
      </c>
      <c r="C35" s="54">
        <f>'População Atendida'!O33</f>
        <v>2.1599817287291687E-2</v>
      </c>
      <c r="D35" s="43">
        <f>'População Atendida'!F33*(1+C35)</f>
        <v>8269.8300889442799</v>
      </c>
      <c r="E35" s="43">
        <f t="shared" ref="E35:G35" si="33">D35*(1+$C35)</f>
        <v>8448.4569078624245</v>
      </c>
      <c r="F35" s="43">
        <f t="shared" si="33"/>
        <v>8630.9420334318111</v>
      </c>
      <c r="G35" s="43">
        <f t="shared" si="33"/>
        <v>8817.3688043711445</v>
      </c>
      <c r="H35" s="54">
        <f>IF('População Atendida'!S33="-","-",'População Atendida'!S33)</f>
        <v>5.3665351450909504E-2</v>
      </c>
      <c r="I35" s="43">
        <f>IF(H35="-","-",IF(('População Atendida'!J33*(1+H35))&lt;=D35,'População Atendida'!J33*(1+H35),D35))</f>
        <v>4508.4549157486954</v>
      </c>
      <c r="J35" s="43">
        <f t="shared" si="29"/>
        <v>4750.4027333029298</v>
      </c>
      <c r="K35" s="43">
        <f t="shared" si="30"/>
        <v>5005.3347655189928</v>
      </c>
      <c r="L35" s="43">
        <f t="shared" si="31"/>
        <v>5273.9478148400258</v>
      </c>
      <c r="M35" s="43"/>
      <c r="N35" s="62" t="str">
        <f t="shared" si="6"/>
        <v>ok</v>
      </c>
    </row>
    <row r="36" spans="1:15" x14ac:dyDescent="0.2">
      <c r="A36" s="41">
        <v>27</v>
      </c>
      <c r="B36" s="42" t="s">
        <v>88</v>
      </c>
      <c r="C36" s="54">
        <f>'População Atendida'!O34</f>
        <v>0</v>
      </c>
      <c r="D36" s="43">
        <f>'População Atendida'!F34*(1+C36)</f>
        <v>2624</v>
      </c>
      <c r="E36" s="43">
        <f t="shared" ref="E36:G36" si="34">D36*(1+$C36)</f>
        <v>2624</v>
      </c>
      <c r="F36" s="43">
        <f t="shared" si="34"/>
        <v>2624</v>
      </c>
      <c r="G36" s="43">
        <f t="shared" si="34"/>
        <v>2624</v>
      </c>
      <c r="H36" s="54" t="str">
        <f>IF('População Atendida'!S34="-","-",'População Atendida'!S34)</f>
        <v>-</v>
      </c>
      <c r="I36" s="43" t="str">
        <f>IF(H36="-","-",IF(('População Atendida'!J34*(1+H36))&lt;=D36,'População Atendida'!J34*(1+H36),D36))</f>
        <v>-</v>
      </c>
      <c r="J36" s="43" t="str">
        <f t="shared" si="29"/>
        <v>-</v>
      </c>
      <c r="K36" s="43" t="str">
        <f t="shared" si="30"/>
        <v>-</v>
      </c>
      <c r="L36" s="43" t="str">
        <f t="shared" si="31"/>
        <v>-</v>
      </c>
      <c r="M36" s="43"/>
      <c r="N36" s="62" t="str">
        <f t="shared" si="6"/>
        <v xml:space="preserve">   </v>
      </c>
    </row>
    <row r="37" spans="1:15" x14ac:dyDescent="0.2">
      <c r="A37" s="41">
        <v>28</v>
      </c>
      <c r="B37" s="42" t="s">
        <v>89</v>
      </c>
      <c r="C37" s="54">
        <f>'População Atendida'!O35</f>
        <v>1.9536154989152903E-3</v>
      </c>
      <c r="D37" s="43">
        <f>'População Atendida'!F35*(1+C37)</f>
        <v>1898.4115348219498</v>
      </c>
      <c r="E37" s="43">
        <f t="shared" ref="E37:G37" si="35">D37*(1+$C37)</f>
        <v>1902.1203010196975</v>
      </c>
      <c r="F37" s="43">
        <f t="shared" si="35"/>
        <v>1905.836312720571</v>
      </c>
      <c r="G37" s="43">
        <f t="shared" si="35"/>
        <v>1909.5595840794974</v>
      </c>
      <c r="H37" s="54" t="str">
        <f>IF('População Atendida'!S35="-","-",'População Atendida'!S35)</f>
        <v>-</v>
      </c>
      <c r="I37" s="43" t="str">
        <f>IF(H37="-","-",IF(('População Atendida'!J35*(1+H37))&lt;=D37,'População Atendida'!J35*(1+H37),D37))</f>
        <v>-</v>
      </c>
      <c r="J37" s="43" t="str">
        <f t="shared" si="29"/>
        <v>-</v>
      </c>
      <c r="K37" s="43" t="str">
        <f t="shared" si="30"/>
        <v>-</v>
      </c>
      <c r="L37" s="43" t="str">
        <f t="shared" si="31"/>
        <v>-</v>
      </c>
      <c r="M37" s="43"/>
      <c r="N37" s="62" t="str">
        <f t="shared" si="6"/>
        <v xml:space="preserve">   </v>
      </c>
    </row>
    <row r="38" spans="1:15" x14ac:dyDescent="0.2">
      <c r="A38" s="41">
        <v>29</v>
      </c>
      <c r="B38" s="42" t="s">
        <v>90</v>
      </c>
      <c r="C38" s="54">
        <f>'População Atendida'!O36</f>
        <v>2.5200612531432885E-2</v>
      </c>
      <c r="D38" s="43">
        <f>'População Atendida'!F36*(1+C38)</f>
        <v>1538.1084789809086</v>
      </c>
      <c r="E38" s="43">
        <f t="shared" ref="E38:G38" si="36">D38*(1+$C38)</f>
        <v>1576.8697547910178</v>
      </c>
      <c r="F38" s="43">
        <f t="shared" si="36"/>
        <v>1616.6078384940417</v>
      </c>
      <c r="G38" s="43">
        <f t="shared" si="36"/>
        <v>1657.3473462472073</v>
      </c>
      <c r="H38" s="54" t="str">
        <f>IF('População Atendida'!S36="-","-",'População Atendida'!S36)</f>
        <v>-</v>
      </c>
      <c r="I38" s="43" t="str">
        <f>IF(H38="-","-",IF(('População Atendida'!J36*(1+H38))&lt;=D38,'População Atendida'!J36*(1+H38),D38))</f>
        <v>-</v>
      </c>
      <c r="J38" s="43" t="str">
        <f t="shared" si="29"/>
        <v>-</v>
      </c>
      <c r="K38" s="43" t="str">
        <f t="shared" si="30"/>
        <v>-</v>
      </c>
      <c r="L38" s="43" t="str">
        <f t="shared" si="31"/>
        <v>-</v>
      </c>
      <c r="M38" s="43"/>
      <c r="N38" s="62" t="str">
        <f t="shared" si="6"/>
        <v xml:space="preserve">   </v>
      </c>
    </row>
    <row r="39" spans="1:15" x14ac:dyDescent="0.2">
      <c r="A39" s="41">
        <v>30</v>
      </c>
      <c r="B39" s="42" t="s">
        <v>34</v>
      </c>
      <c r="C39" s="54">
        <f>'População Atendida'!O37</f>
        <v>1.9499811196710917E-2</v>
      </c>
      <c r="D39" s="43">
        <f>'População Atendida'!F37*(1+C39)</f>
        <v>8161.2489136013501</v>
      </c>
      <c r="E39" s="43">
        <f t="shared" ref="E39:G39" si="37">D39*(1+$C39)</f>
        <v>8320.3917265459386</v>
      </c>
      <c r="F39" s="43">
        <f t="shared" si="37"/>
        <v>8482.637794296259</v>
      </c>
      <c r="G39" s="43">
        <f t="shared" si="37"/>
        <v>8648.0476297351197</v>
      </c>
      <c r="H39" s="54" t="str">
        <f>IF('População Atendida'!S37="-","-",'População Atendida'!S37)</f>
        <v>-</v>
      </c>
      <c r="I39" s="43" t="str">
        <f>IF(H39="-","-",IF(('População Atendida'!J37*(1+H39))&lt;=D39,'População Atendida'!J37*(1+H39),D39))</f>
        <v>-</v>
      </c>
      <c r="J39" s="43" t="str">
        <f t="shared" si="29"/>
        <v>-</v>
      </c>
      <c r="K39" s="43" t="str">
        <f t="shared" si="30"/>
        <v>-</v>
      </c>
      <c r="L39" s="43" t="str">
        <f t="shared" si="31"/>
        <v>-</v>
      </c>
      <c r="M39" s="43"/>
      <c r="N39" s="62" t="str">
        <f t="shared" si="6"/>
        <v xml:space="preserve">   </v>
      </c>
    </row>
    <row r="40" spans="1:15" x14ac:dyDescent="0.2">
      <c r="A40" s="41">
        <v>31</v>
      </c>
      <c r="B40" s="42" t="s">
        <v>91</v>
      </c>
      <c r="C40" s="54">
        <f>'População Atendida'!O38</f>
        <v>1.5437748703160481E-2</v>
      </c>
      <c r="D40" s="43">
        <f>'População Atendida'!F38*(1+C40)</f>
        <v>22018.345967779849</v>
      </c>
      <c r="E40" s="43">
        <f t="shared" ref="E40:G40" si="38">D40*(1+$C40)</f>
        <v>22358.25965968968</v>
      </c>
      <c r="F40" s="43">
        <f t="shared" si="38"/>
        <v>22703.420853755979</v>
      </c>
      <c r="G40" s="43">
        <f t="shared" si="38"/>
        <v>23053.910559598356</v>
      </c>
      <c r="H40" s="54">
        <f>IF('População Atendida'!S38="-","-",'População Atendida'!S38)</f>
        <v>4.4893274608089291E-2</v>
      </c>
      <c r="I40" s="43">
        <f>IF(H40="-","-",IF(('População Atendida'!J38*(1+H40))&lt;=D40,'População Atendida'!J38*(1+H40),D40))</f>
        <v>15717.922021552389</v>
      </c>
      <c r="J40" s="43">
        <f t="shared" si="29"/>
        <v>16423.551011134474</v>
      </c>
      <c r="K40" s="43">
        <f t="shared" si="30"/>
        <v>17160.857996717295</v>
      </c>
      <c r="L40" s="43">
        <f t="shared" si="31"/>
        <v>17931.26510727435</v>
      </c>
      <c r="M40" s="43"/>
      <c r="N40" s="62" t="str">
        <f t="shared" si="6"/>
        <v>ok</v>
      </c>
    </row>
    <row r="41" spans="1:15" x14ac:dyDescent="0.2">
      <c r="A41" s="41">
        <v>32</v>
      </c>
      <c r="B41" s="42" t="s">
        <v>92</v>
      </c>
      <c r="C41" s="54">
        <f>'População Atendida'!O39</f>
        <v>3.8001140596948921E-3</v>
      </c>
      <c r="D41" s="43">
        <f>'População Atendida'!F39*(1+C41)</f>
        <v>6817.2482466295733</v>
      </c>
      <c r="E41" s="43">
        <f t="shared" ref="E41:G41" si="39">D41*(1+$C41)</f>
        <v>6843.1545675400203</v>
      </c>
      <c r="F41" s="43">
        <f t="shared" si="39"/>
        <v>6869.1593354247943</v>
      </c>
      <c r="G41" s="43">
        <f t="shared" si="39"/>
        <v>6895.2629243936262</v>
      </c>
      <c r="H41" s="54" t="str">
        <f>IF('População Atendida'!S39="-","-",'População Atendida'!S39)</f>
        <v>-</v>
      </c>
      <c r="I41" s="43" t="str">
        <f>IF(H41="-","-",IF(('População Atendida'!J39*(1+H41))&lt;=D41,'População Atendida'!J39*(1+H41),D41))</f>
        <v>-</v>
      </c>
      <c r="J41" s="43" t="str">
        <f t="shared" si="29"/>
        <v>-</v>
      </c>
      <c r="K41" s="43" t="str">
        <f t="shared" si="30"/>
        <v>-</v>
      </c>
      <c r="L41" s="43" t="str">
        <f t="shared" si="31"/>
        <v>-</v>
      </c>
      <c r="M41" s="43"/>
      <c r="N41" s="62" t="str">
        <f t="shared" si="6"/>
        <v xml:space="preserve">   </v>
      </c>
    </row>
    <row r="42" spans="1:15" x14ac:dyDescent="0.2">
      <c r="A42" s="41">
        <v>33</v>
      </c>
      <c r="B42" s="42" t="s">
        <v>93</v>
      </c>
      <c r="C42" s="54">
        <f>'População Atendida'!O40</f>
        <v>1.1838698701962559E-2</v>
      </c>
      <c r="D42" s="43">
        <f>'População Atendida'!F40*(1+C42)</f>
        <v>22636.400039945889</v>
      </c>
      <c r="E42" s="43">
        <f t="shared" ref="E42:G42" si="40">D42*(1+$C42)</f>
        <v>22904.385559715902</v>
      </c>
      <c r="F42" s="43">
        <f t="shared" si="40"/>
        <v>23175.543679310958</v>
      </c>
      <c r="G42" s="43">
        <f t="shared" si="40"/>
        <v>23449.911958184493</v>
      </c>
      <c r="H42" s="54">
        <f>IF('População Atendida'!S40="-","-",'População Atendida'!S40)</f>
        <v>1.5500034550143984E-2</v>
      </c>
      <c r="I42" s="43">
        <f>IF(H42="-","-",IF(('População Atendida'!J40*(1+H42))&lt;=D42,'População Atendida'!J40*(1+H42),D42))</f>
        <v>22636.400039945889</v>
      </c>
      <c r="J42" s="43">
        <f t="shared" si="29"/>
        <v>22904.385559715902</v>
      </c>
      <c r="K42" s="43">
        <f t="shared" si="30"/>
        <v>23175.543679310958</v>
      </c>
      <c r="L42" s="43">
        <f t="shared" si="31"/>
        <v>23449.911958184493</v>
      </c>
      <c r="M42" s="43"/>
      <c r="N42" s="62" t="str">
        <f t="shared" si="6"/>
        <v>ok</v>
      </c>
      <c r="O42" s="39" t="s">
        <v>285</v>
      </c>
    </row>
    <row r="43" spans="1:15" x14ac:dyDescent="0.2">
      <c r="A43" s="41">
        <v>34</v>
      </c>
      <c r="B43" s="42" t="s">
        <v>94</v>
      </c>
      <c r="C43" s="54">
        <f>'População Atendida'!O41</f>
        <v>1.9799786764550964E-2</v>
      </c>
      <c r="D43" s="43">
        <f>'População Atendida'!F41*(1+C43)</f>
        <v>9196.8910109723529</v>
      </c>
      <c r="E43" s="43">
        <f t="shared" ref="E43:G43" si="41">D43*(1+$C43)</f>
        <v>9378.9874918864207</v>
      </c>
      <c r="F43" s="43">
        <f t="shared" si="41"/>
        <v>9564.6894442931625</v>
      </c>
      <c r="G43" s="43">
        <f t="shared" si="41"/>
        <v>9754.0682557593191</v>
      </c>
      <c r="H43" s="54" t="str">
        <f>IF('População Atendida'!S41="-","-",'População Atendida'!S41)</f>
        <v>-</v>
      </c>
      <c r="I43" s="43" t="str">
        <f>IF(H43="-","-",IF(('População Atendida'!J41*(1+H43))&lt;=D43,'População Atendida'!J41*(1+H43),D43))</f>
        <v>-</v>
      </c>
      <c r="J43" s="43" t="str">
        <f t="shared" si="29"/>
        <v>-</v>
      </c>
      <c r="K43" s="43" t="str">
        <f t="shared" si="30"/>
        <v>-</v>
      </c>
      <c r="L43" s="43" t="str">
        <f t="shared" si="31"/>
        <v>-</v>
      </c>
      <c r="M43" s="43"/>
      <c r="N43" s="62" t="str">
        <f t="shared" si="6"/>
        <v xml:space="preserve">   </v>
      </c>
    </row>
    <row r="44" spans="1:15" x14ac:dyDescent="0.2">
      <c r="A44" s="41">
        <v>35</v>
      </c>
      <c r="B44" s="42" t="s">
        <v>95</v>
      </c>
      <c r="C44" s="54">
        <f>'População Atendida'!O42</f>
        <v>1.8201457677280538E-2</v>
      </c>
      <c r="D44" s="43">
        <f>'População Atendida'!F42*(1+C44)</f>
        <v>1666.612509955326</v>
      </c>
      <c r="E44" s="43">
        <f t="shared" ref="E44:G44" si="42">D44*(1+$C44)</f>
        <v>1696.9472870197039</v>
      </c>
      <c r="F44" s="43">
        <f t="shared" si="42"/>
        <v>1727.8342012449689</v>
      </c>
      <c r="G44" s="43">
        <f t="shared" si="42"/>
        <v>1759.2833023322869</v>
      </c>
      <c r="H44" s="54" t="str">
        <f>IF('População Atendida'!S42="-","-",'População Atendida'!S42)</f>
        <v>-</v>
      </c>
      <c r="I44" s="43" t="str">
        <f>IF(H44="-","-",IF(('População Atendida'!J42*(1+H44))&lt;=D44,'População Atendida'!J42*(1+H44),D44))</f>
        <v>-</v>
      </c>
      <c r="J44" s="43" t="str">
        <f t="shared" si="29"/>
        <v>-</v>
      </c>
      <c r="K44" s="43" t="str">
        <f t="shared" si="30"/>
        <v>-</v>
      </c>
      <c r="L44" s="43" t="str">
        <f t="shared" si="31"/>
        <v>-</v>
      </c>
      <c r="M44" s="43"/>
      <c r="N44" s="62" t="str">
        <f t="shared" si="6"/>
        <v xml:space="preserve">   </v>
      </c>
    </row>
    <row r="45" spans="1:15" x14ac:dyDescent="0.2">
      <c r="A45" s="41">
        <v>36</v>
      </c>
      <c r="B45" s="42" t="s">
        <v>96</v>
      </c>
      <c r="C45" s="54" t="s">
        <v>22</v>
      </c>
      <c r="D45" s="122">
        <v>3175</v>
      </c>
      <c r="E45" s="122">
        <v>3214</v>
      </c>
      <c r="F45" s="122">
        <v>3250</v>
      </c>
      <c r="G45" s="122">
        <v>3282</v>
      </c>
      <c r="H45" s="54" t="str">
        <f>IF('População Atendida'!S43="-","-",'População Atendida'!S43)</f>
        <v>-</v>
      </c>
      <c r="I45" s="122">
        <v>1968</v>
      </c>
      <c r="J45" s="122">
        <v>2057</v>
      </c>
      <c r="K45" s="122">
        <v>2145</v>
      </c>
      <c r="L45" s="122">
        <v>2232</v>
      </c>
      <c r="M45" s="43" t="s">
        <v>289</v>
      </c>
      <c r="N45" s="62" t="str">
        <f t="shared" si="6"/>
        <v>ok</v>
      </c>
    </row>
    <row r="46" spans="1:15" x14ac:dyDescent="0.2">
      <c r="A46" s="41">
        <v>37</v>
      </c>
      <c r="B46" s="42" t="s">
        <v>97</v>
      </c>
      <c r="C46" s="54">
        <f>'População Atendida'!O44</f>
        <v>3.7999579965698311E-3</v>
      </c>
      <c r="D46" s="43">
        <f>'População Atendida'!F44*(1+C46)</f>
        <v>4878.0261238818111</v>
      </c>
      <c r="E46" s="43">
        <f t="shared" ref="E46:G46" si="43">D46*(1+$C46)</f>
        <v>4896.5624182587317</v>
      </c>
      <c r="F46" s="43">
        <f t="shared" si="43"/>
        <v>4915.1691497756965</v>
      </c>
      <c r="G46" s="43">
        <f t="shared" si="43"/>
        <v>4933.8465860908791</v>
      </c>
      <c r="H46" s="54">
        <f>IF('População Atendida'!S44="-","-",'População Atendida'!S44)</f>
        <v>5.4931207629470994E-3</v>
      </c>
      <c r="I46" s="43">
        <f>IF(H46="-","-",IF(('População Atendida'!J44*(1+H46))&lt;=D46,'População Atendida'!J44*(1+H46),D46))</f>
        <v>4878.0261238818111</v>
      </c>
      <c r="J46" s="43">
        <f t="shared" si="29"/>
        <v>4896.5624182587317</v>
      </c>
      <c r="K46" s="43">
        <f t="shared" si="30"/>
        <v>4915.1691497756965</v>
      </c>
      <c r="L46" s="43">
        <f t="shared" si="31"/>
        <v>4933.8465860908791</v>
      </c>
      <c r="M46" s="43"/>
      <c r="N46" s="62" t="str">
        <f t="shared" si="6"/>
        <v>ok</v>
      </c>
      <c r="O46" s="39" t="s">
        <v>285</v>
      </c>
    </row>
    <row r="47" spans="1:15" x14ac:dyDescent="0.2">
      <c r="A47" s="41">
        <v>38</v>
      </c>
      <c r="B47" s="42" t="s">
        <v>98</v>
      </c>
      <c r="C47" s="54">
        <f>'População Atendida'!O45</f>
        <v>3.9129753656692327E-3</v>
      </c>
      <c r="D47" s="43">
        <f>'População Atendida'!F45*(1+C47)</f>
        <v>8949.2918667294762</v>
      </c>
      <c r="E47" s="43">
        <f t="shared" ref="E47:G47" si="44">D47*(1+$C47)</f>
        <v>8984.3102253441721</v>
      </c>
      <c r="F47" s="43">
        <f t="shared" si="44"/>
        <v>9019.4656099334734</v>
      </c>
      <c r="G47" s="43">
        <f t="shared" si="44"/>
        <v>9054.7585566766447</v>
      </c>
      <c r="H47" s="54">
        <f>IF('População Atendida'!S45="-","-",'População Atendida'!S45)</f>
        <v>3.8415429866554642E-3</v>
      </c>
      <c r="I47" s="43">
        <f>IF(H47="-","-",IF(('População Atendida'!J45*(1+H47))&lt;=D47,'População Atendida'!J45*(1+H47),D47))</f>
        <v>1474.8741102022836</v>
      </c>
      <c r="J47" s="43">
        <f t="shared" si="29"/>
        <v>1480.5399024965309</v>
      </c>
      <c r="K47" s="43">
        <f t="shared" si="30"/>
        <v>1486.22746017543</v>
      </c>
      <c r="L47" s="43">
        <f t="shared" si="31"/>
        <v>1491.9368668516415</v>
      </c>
      <c r="M47" s="43"/>
      <c r="N47" s="62" t="str">
        <f t="shared" si="6"/>
        <v>ok</v>
      </c>
    </row>
    <row r="48" spans="1:15" x14ac:dyDescent="0.2">
      <c r="A48" s="41">
        <v>39</v>
      </c>
      <c r="B48" s="42" t="s">
        <v>99</v>
      </c>
      <c r="C48" s="54">
        <f>'População Atendida'!O46</f>
        <v>3.6237738406705751E-3</v>
      </c>
      <c r="D48" s="43">
        <f>'População Atendida'!F46*(1+C48)</f>
        <v>1714.3098405727262</v>
      </c>
      <c r="E48" s="43">
        <f t="shared" ref="E48:G48" si="45">D48*(1+$C48)</f>
        <v>1720.5221117277979</v>
      </c>
      <c r="F48" s="43">
        <f t="shared" si="45"/>
        <v>1726.7568947485724</v>
      </c>
      <c r="G48" s="43">
        <f t="shared" si="45"/>
        <v>1733.01427121296</v>
      </c>
      <c r="H48" s="54" t="str">
        <f>IF('População Atendida'!S46="-","-",'População Atendida'!S46)</f>
        <v>-</v>
      </c>
      <c r="I48" s="43" t="str">
        <f>IF(H48="-","-",IF(('População Atendida'!J46*(1+H48))&lt;=D48,'População Atendida'!J46*(1+H48),D48))</f>
        <v>-</v>
      </c>
      <c r="J48" s="43" t="str">
        <f t="shared" si="29"/>
        <v>-</v>
      </c>
      <c r="K48" s="43" t="str">
        <f t="shared" si="30"/>
        <v>-</v>
      </c>
      <c r="L48" s="43" t="str">
        <f t="shared" si="31"/>
        <v>-</v>
      </c>
      <c r="M48" s="43"/>
      <c r="N48" s="62" t="str">
        <f t="shared" si="6"/>
        <v xml:space="preserve">   </v>
      </c>
    </row>
    <row r="49" spans="1:14" x14ac:dyDescent="0.2">
      <c r="A49" s="41">
        <v>40</v>
      </c>
      <c r="B49" s="42" t="s">
        <v>100</v>
      </c>
      <c r="C49" s="54">
        <f>'População Atendida'!O47</f>
        <v>0</v>
      </c>
      <c r="D49" s="43">
        <f>'População Atendida'!F47*(1+C49)</f>
        <v>1922</v>
      </c>
      <c r="E49" s="43">
        <f t="shared" ref="E49:G49" si="46">D49*(1+$C49)</f>
        <v>1922</v>
      </c>
      <c r="F49" s="43">
        <f t="shared" si="46"/>
        <v>1922</v>
      </c>
      <c r="G49" s="43">
        <f t="shared" si="46"/>
        <v>1922</v>
      </c>
      <c r="H49" s="54" t="str">
        <f>IF('População Atendida'!S47="-","-",'População Atendida'!S47)</f>
        <v>-</v>
      </c>
      <c r="I49" s="43" t="str">
        <f>IF(H49="-","-",IF(('População Atendida'!J47*(1+H49))&lt;=D49,'População Atendida'!J47*(1+H49),D49))</f>
        <v>-</v>
      </c>
      <c r="J49" s="43" t="str">
        <f t="shared" si="29"/>
        <v>-</v>
      </c>
      <c r="K49" s="43" t="str">
        <f t="shared" si="30"/>
        <v>-</v>
      </c>
      <c r="L49" s="43" t="str">
        <f t="shared" si="31"/>
        <v>-</v>
      </c>
      <c r="M49" s="43"/>
      <c r="N49" s="62" t="str">
        <f t="shared" si="6"/>
        <v xml:space="preserve">   </v>
      </c>
    </row>
    <row r="50" spans="1:14" x14ac:dyDescent="0.2">
      <c r="A50" s="41">
        <v>41</v>
      </c>
      <c r="B50" s="42" t="s">
        <v>101</v>
      </c>
      <c r="C50" s="54">
        <f>'População Atendida'!O48</f>
        <v>7.3681516643074076E-3</v>
      </c>
      <c r="D50" s="43">
        <f>'População Atendida'!F48*(1+C50)</f>
        <v>5968.5958565219216</v>
      </c>
      <c r="E50" s="43">
        <f t="shared" ref="E50:G50" si="47">D50*(1+$C50)</f>
        <v>6012.5733760157318</v>
      </c>
      <c r="F50" s="43">
        <f t="shared" si="47"/>
        <v>6056.8749285429922</v>
      </c>
      <c r="G50" s="43">
        <f t="shared" si="47"/>
        <v>6101.5029016282379</v>
      </c>
      <c r="H50" s="54" t="str">
        <f>IF('População Atendida'!S48="-","-",'População Atendida'!S48)</f>
        <v>-</v>
      </c>
      <c r="I50" s="43" t="str">
        <f>IF(H50="-","-",IF(('População Atendida'!J48*(1+H50))&lt;=D50,'População Atendida'!J48*(1+H50),D50))</f>
        <v>-</v>
      </c>
      <c r="J50" s="43" t="str">
        <f t="shared" si="29"/>
        <v>-</v>
      </c>
      <c r="K50" s="43" t="str">
        <f t="shared" si="30"/>
        <v>-</v>
      </c>
      <c r="L50" s="43" t="str">
        <f t="shared" si="31"/>
        <v>-</v>
      </c>
      <c r="M50" s="43"/>
      <c r="N50" s="62" t="str">
        <f t="shared" si="6"/>
        <v xml:space="preserve">   </v>
      </c>
    </row>
    <row r="51" spans="1:14" x14ac:dyDescent="0.2">
      <c r="A51" s="41">
        <v>42</v>
      </c>
      <c r="B51" s="42" t="s">
        <v>35</v>
      </c>
      <c r="C51" s="54" t="s">
        <v>22</v>
      </c>
      <c r="D51" s="122">
        <v>10453</v>
      </c>
      <c r="E51" s="122">
        <v>10642</v>
      </c>
      <c r="F51" s="122">
        <v>10830</v>
      </c>
      <c r="G51" s="122">
        <v>11018</v>
      </c>
      <c r="H51" s="54" t="str">
        <f>IF('População Atendida'!S49="-","-",'População Atendida'!S49)</f>
        <v>-</v>
      </c>
      <c r="I51" s="122">
        <v>10453</v>
      </c>
      <c r="J51" s="122">
        <v>10642</v>
      </c>
      <c r="K51" s="122">
        <v>10830</v>
      </c>
      <c r="L51" s="122">
        <v>11018</v>
      </c>
      <c r="M51" s="43" t="s">
        <v>289</v>
      </c>
      <c r="N51" s="62" t="str">
        <f t="shared" si="6"/>
        <v>ok</v>
      </c>
    </row>
    <row r="52" spans="1:14" x14ac:dyDescent="0.2">
      <c r="A52" s="41">
        <v>43</v>
      </c>
      <c r="B52" s="42" t="s">
        <v>102</v>
      </c>
      <c r="C52" s="54">
        <f>'População Atendida'!O50</f>
        <v>0</v>
      </c>
      <c r="D52" s="43">
        <f>'População Atendida'!F50*(1+C52)</f>
        <v>5425</v>
      </c>
      <c r="E52" s="43">
        <f t="shared" ref="E52:G52" si="48">D52*(1+$C52)</f>
        <v>5425</v>
      </c>
      <c r="F52" s="43">
        <f t="shared" si="48"/>
        <v>5425</v>
      </c>
      <c r="G52" s="43">
        <f t="shared" si="48"/>
        <v>5425</v>
      </c>
      <c r="H52" s="54">
        <f>IF('População Atendida'!S50="-","-",'População Atendida'!S50)</f>
        <v>1.7147105347784176E-2</v>
      </c>
      <c r="I52" s="43">
        <f>IF(H52="-","-",IF(('População Atendida'!J50*(1+H52))&lt;=D52,'População Atendida'!J50*(1+H52),D52))</f>
        <v>4793.743107206732</v>
      </c>
      <c r="J52" s="43">
        <f t="shared" si="29"/>
        <v>4875.94192527622</v>
      </c>
      <c r="K52" s="43">
        <f t="shared" si="30"/>
        <v>4959.5502151386081</v>
      </c>
      <c r="L52" s="43">
        <f t="shared" si="31"/>
        <v>5044.5921451552149</v>
      </c>
      <c r="M52" s="43"/>
      <c r="N52" s="62" t="str">
        <f t="shared" si="6"/>
        <v>ok</v>
      </c>
    </row>
    <row r="53" spans="1:14" x14ac:dyDescent="0.2">
      <c r="A53" s="41">
        <v>44</v>
      </c>
      <c r="B53" s="42" t="s">
        <v>103</v>
      </c>
      <c r="C53" s="54">
        <f>'População Atendida'!O51</f>
        <v>1.4699968933983357E-2</v>
      </c>
      <c r="D53" s="43">
        <f>'População Atendida'!F51*(1+C53)</f>
        <v>13184.9911023288</v>
      </c>
      <c r="E53" s="43">
        <f t="shared" ref="E53:G53" si="49">D53*(1+$C53)</f>
        <v>13378.810061927879</v>
      </c>
      <c r="F53" s="43">
        <f t="shared" si="49"/>
        <v>13575.478154211882</v>
      </c>
      <c r="G53" s="43">
        <f t="shared" si="49"/>
        <v>13775.037261342764</v>
      </c>
      <c r="H53" s="54">
        <f>IF('População Atendida'!S51="-","-",'População Atendida'!S51)</f>
        <v>1.4699968933983357E-2</v>
      </c>
      <c r="I53" s="43">
        <f>IF(H53="-","-",IF(('População Atendida'!J51*(1+H53))&lt;=D53,'População Atendida'!J51*(1+H53),D53))</f>
        <v>13184.9911023288</v>
      </c>
      <c r="J53" s="43">
        <f t="shared" si="29"/>
        <v>13378.810061927879</v>
      </c>
      <c r="K53" s="43">
        <f t="shared" si="30"/>
        <v>13575.478154211882</v>
      </c>
      <c r="L53" s="43">
        <f t="shared" si="31"/>
        <v>13775.037261342764</v>
      </c>
      <c r="M53" s="43"/>
      <c r="N53" s="62" t="str">
        <f t="shared" si="6"/>
        <v>ok</v>
      </c>
    </row>
    <row r="54" spans="1:14" x14ac:dyDescent="0.2">
      <c r="A54" s="41">
        <v>45</v>
      </c>
      <c r="B54" s="42" t="s">
        <v>104</v>
      </c>
      <c r="C54" s="54">
        <f>'População Atendida'!O52</f>
        <v>1.009415315272792E-2</v>
      </c>
      <c r="D54" s="43">
        <f>'População Atendida'!F52*(1+C54)</f>
        <v>14658.031808183467</v>
      </c>
      <c r="E54" s="43">
        <f t="shared" ref="E54:G54" si="50">D54*(1+$C54)</f>
        <v>14805.992226172828</v>
      </c>
      <c r="F54" s="43">
        <f t="shared" si="50"/>
        <v>14955.446179281915</v>
      </c>
      <c r="G54" s="43">
        <f t="shared" si="50"/>
        <v>15106.408743482965</v>
      </c>
      <c r="H54" s="54">
        <f>IF('População Atendida'!S52="-","-",'População Atendida'!S52)</f>
        <v>9.6000835348031156E-3</v>
      </c>
      <c r="I54" s="43">
        <f>IF(H54="-","-",IF(('População Atendida'!J52*(1+H54))&lt;=D54,'População Atendida'!J52*(1+H54),D54))</f>
        <v>14138.1871698005</v>
      </c>
      <c r="J54" s="43">
        <f t="shared" si="29"/>
        <v>14273.914947661266</v>
      </c>
      <c r="K54" s="43">
        <f t="shared" si="30"/>
        <v>14410.945723527489</v>
      </c>
      <c r="L54" s="43">
        <f t="shared" si="31"/>
        <v>14549.292006288868</v>
      </c>
      <c r="M54" s="43"/>
      <c r="N54" s="62" t="str">
        <f t="shared" si="6"/>
        <v>ok</v>
      </c>
    </row>
    <row r="55" spans="1:14" x14ac:dyDescent="0.2">
      <c r="A55" s="41">
        <v>46</v>
      </c>
      <c r="B55" s="42" t="s">
        <v>105</v>
      </c>
      <c r="C55" s="54">
        <f>'População Atendida'!O53</f>
        <v>1.0600579889967312E-2</v>
      </c>
      <c r="D55" s="43">
        <f>'População Atendida'!F53*(1+C55)</f>
        <v>2240.9663618828072</v>
      </c>
      <c r="E55" s="43">
        <f t="shared" ref="E55:G55" si="51">D55*(1+$C55)</f>
        <v>2264.7219048326751</v>
      </c>
      <c r="F55" s="43">
        <f t="shared" si="51"/>
        <v>2288.7292703134131</v>
      </c>
      <c r="G55" s="43">
        <f t="shared" si="51"/>
        <v>2312.9911277898768</v>
      </c>
      <c r="H55" s="54" t="str">
        <f>IF('População Atendida'!S53="-","-",'População Atendida'!S53)</f>
        <v>-</v>
      </c>
      <c r="I55" s="43" t="str">
        <f>IF(H55="-","-",IF(('População Atendida'!J53*(1+H55))&lt;=D55,'População Atendida'!J53*(1+H55),D55))</f>
        <v>-</v>
      </c>
      <c r="J55" s="43" t="str">
        <f t="shared" si="29"/>
        <v>-</v>
      </c>
      <c r="K55" s="43" t="str">
        <f t="shared" si="30"/>
        <v>-</v>
      </c>
      <c r="L55" s="43" t="str">
        <f t="shared" si="31"/>
        <v>-</v>
      </c>
      <c r="M55" s="43"/>
      <c r="N55" s="62" t="str">
        <f t="shared" si="6"/>
        <v xml:space="preserve">   </v>
      </c>
    </row>
    <row r="56" spans="1:14" x14ac:dyDescent="0.2">
      <c r="A56" s="41">
        <v>47</v>
      </c>
      <c r="B56" s="42" t="s">
        <v>106</v>
      </c>
      <c r="C56" s="54">
        <f>'População Atendida'!O54</f>
        <v>5.6002396209042264E-3</v>
      </c>
      <c r="D56" s="43">
        <f>'População Atendida'!F54*(1+C56)</f>
        <v>2604.444284603765</v>
      </c>
      <c r="E56" s="43">
        <f t="shared" ref="E56:G56" si="52">D56*(1+$C56)</f>
        <v>2619.0297966768408</v>
      </c>
      <c r="F56" s="43">
        <f t="shared" si="52"/>
        <v>2633.6969911125193</v>
      </c>
      <c r="G56" s="43">
        <f t="shared" si="52"/>
        <v>2648.4463253516042</v>
      </c>
      <c r="H56" s="54" t="str">
        <f>IF('População Atendida'!S54="-","-",'População Atendida'!S54)</f>
        <v>-</v>
      </c>
      <c r="I56" s="43" t="str">
        <f>IF(H56="-","-",IF(('População Atendida'!J54*(1+H56))&lt;=D56,'População Atendida'!J54*(1+H56),D56))</f>
        <v>-</v>
      </c>
      <c r="J56" s="43" t="str">
        <f t="shared" si="29"/>
        <v>-</v>
      </c>
      <c r="K56" s="43" t="str">
        <f t="shared" si="30"/>
        <v>-</v>
      </c>
      <c r="L56" s="43" t="str">
        <f t="shared" si="31"/>
        <v>-</v>
      </c>
      <c r="M56" s="43"/>
      <c r="N56" s="62" t="str">
        <f t="shared" si="6"/>
        <v xml:space="preserve">   </v>
      </c>
    </row>
    <row r="57" spans="1:14" x14ac:dyDescent="0.2">
      <c r="A57" s="41">
        <v>48</v>
      </c>
      <c r="B57" s="42" t="s">
        <v>36</v>
      </c>
      <c r="C57" s="54">
        <f>'População Atendida'!O55</f>
        <v>0</v>
      </c>
      <c r="D57" s="43">
        <f>'População Atendida'!F55*(1+C57)</f>
        <v>2226</v>
      </c>
      <c r="E57" s="43">
        <f t="shared" ref="E57:G57" si="53">D57*(1+$C57)</f>
        <v>2226</v>
      </c>
      <c r="F57" s="43">
        <f t="shared" si="53"/>
        <v>2226</v>
      </c>
      <c r="G57" s="43">
        <f t="shared" si="53"/>
        <v>2226</v>
      </c>
      <c r="H57" s="54" t="str">
        <f>IF('População Atendida'!S55="-","-",'População Atendida'!S55)</f>
        <v>-</v>
      </c>
      <c r="I57" s="43" t="str">
        <f>IF(H57="-","-",IF(('População Atendida'!J55*(1+H57))&lt;=D57,'População Atendida'!J55*(1+H57),D57))</f>
        <v>-</v>
      </c>
      <c r="J57" s="43" t="str">
        <f t="shared" si="29"/>
        <v>-</v>
      </c>
      <c r="K57" s="43" t="str">
        <f t="shared" si="30"/>
        <v>-</v>
      </c>
      <c r="L57" s="43" t="str">
        <f t="shared" si="31"/>
        <v>-</v>
      </c>
      <c r="M57" s="43"/>
      <c r="N57" s="62" t="str">
        <f t="shared" si="6"/>
        <v xml:space="preserve">   </v>
      </c>
    </row>
    <row r="58" spans="1:14" x14ac:dyDescent="0.2">
      <c r="A58" s="41">
        <v>49</v>
      </c>
      <c r="B58" s="42" t="s">
        <v>107</v>
      </c>
      <c r="C58" s="54">
        <f>'População Atendida'!O56</f>
        <v>1.0099793482150775E-2</v>
      </c>
      <c r="D58" s="43">
        <f>'População Atendida'!F56*(1+C58)</f>
        <v>10427.694511027439</v>
      </c>
      <c r="E58" s="43">
        <f t="shared" ref="E58:G58" si="54">D58*(1+$C58)</f>
        <v>10533.012072083773</v>
      </c>
      <c r="F58" s="43">
        <f t="shared" si="54"/>
        <v>10639.39331875682</v>
      </c>
      <c r="G58" s="43">
        <f t="shared" si="54"/>
        <v>10746.848994051637</v>
      </c>
      <c r="H58" s="54" t="str">
        <f>IF('População Atendida'!S56="-","-",'População Atendida'!S56)</f>
        <v>-</v>
      </c>
      <c r="I58" s="43" t="str">
        <f>IF(H58="-","-",IF(('População Atendida'!J56*(1+H58))&lt;=D58,'População Atendida'!J56*(1+H58),D58))</f>
        <v>-</v>
      </c>
      <c r="J58" s="43" t="str">
        <f t="shared" si="29"/>
        <v>-</v>
      </c>
      <c r="K58" s="43" t="str">
        <f t="shared" si="30"/>
        <v>-</v>
      </c>
      <c r="L58" s="43" t="str">
        <f t="shared" si="31"/>
        <v>-</v>
      </c>
      <c r="M58" s="43"/>
      <c r="N58" s="62" t="str">
        <f t="shared" si="6"/>
        <v xml:space="preserve">   </v>
      </c>
    </row>
    <row r="59" spans="1:14" x14ac:dyDescent="0.2">
      <c r="A59" s="41">
        <v>50</v>
      </c>
      <c r="B59" s="42" t="s">
        <v>108</v>
      </c>
      <c r="C59" s="54">
        <f>'População Atendida'!O57</f>
        <v>1.7799877877732139E-2</v>
      </c>
      <c r="D59" s="43">
        <f>'População Atendida'!F57*(1+C59)</f>
        <v>5733.8366800168769</v>
      </c>
      <c r="E59" s="43">
        <f t="shared" ref="E59:G59" si="55">D59*(1+$C59)</f>
        <v>5835.8982726920385</v>
      </c>
      <c r="F59" s="43">
        <f t="shared" si="55"/>
        <v>5939.7765492528251</v>
      </c>
      <c r="G59" s="43">
        <f t="shared" si="55"/>
        <v>6045.5038464505433</v>
      </c>
      <c r="H59" s="54" t="str">
        <f>IF('População Atendida'!S57="-","-",'População Atendida'!S57)</f>
        <v>-</v>
      </c>
      <c r="I59" s="43" t="str">
        <f>IF(H59="-","-",IF(('População Atendida'!J57*(1+H59))&lt;=D59,'População Atendida'!J57*(1+H59),D59))</f>
        <v>-</v>
      </c>
      <c r="J59" s="43" t="str">
        <f t="shared" ref="J59:J122" si="56">IF(H59="-","-",IF((I59*(1+$H59))&lt;=E59,I59*(1+$H59),E59))</f>
        <v>-</v>
      </c>
      <c r="K59" s="43" t="str">
        <f t="shared" ref="K59:K122" si="57">IF(I59="-","-",IF((J59*(1+$H59))&lt;=F59,J59*(1+$H59),F59))</f>
        <v>-</v>
      </c>
      <c r="L59" s="43" t="str">
        <f t="shared" ref="L59:L122" si="58">IF(J59="-","-",IF((K59*(1+$H59))&lt;=G59,K59*(1+$H59),G59))</f>
        <v>-</v>
      </c>
      <c r="M59" s="43"/>
      <c r="N59" s="62" t="str">
        <f t="shared" si="6"/>
        <v xml:space="preserve">   </v>
      </c>
    </row>
    <row r="60" spans="1:14" x14ac:dyDescent="0.2">
      <c r="A60" s="41">
        <v>51</v>
      </c>
      <c r="B60" s="42" t="s">
        <v>109</v>
      </c>
      <c r="C60" s="54">
        <f>'População Atendida'!O58</f>
        <v>1.7499944806510629E-2</v>
      </c>
      <c r="D60" s="43">
        <f>'População Atendida'!F58*(1+C60)</f>
        <v>6713.1695608493637</v>
      </c>
      <c r="E60" s="43">
        <f t="shared" ref="E60:G60" si="59">D60*(1+$C60)</f>
        <v>6830.6496576409754</v>
      </c>
      <c r="F60" s="43">
        <f t="shared" si="59"/>
        <v>6950.1856496423043</v>
      </c>
      <c r="G60" s="43">
        <f t="shared" si="59"/>
        <v>7071.8135149060472</v>
      </c>
      <c r="H60" s="54" t="str">
        <f>IF('População Atendida'!S58="-","-",'População Atendida'!S58)</f>
        <v>-</v>
      </c>
      <c r="I60" s="43" t="str">
        <f>IF(H60="-","-",IF(('População Atendida'!J58*(1+H60))&lt;=D60,'População Atendida'!J58*(1+H60),D60))</f>
        <v>-</v>
      </c>
      <c r="J60" s="43" t="str">
        <f t="shared" si="56"/>
        <v>-</v>
      </c>
      <c r="K60" s="43" t="str">
        <f t="shared" si="57"/>
        <v>-</v>
      </c>
      <c r="L60" s="43" t="str">
        <f t="shared" si="58"/>
        <v>-</v>
      </c>
      <c r="M60" s="43"/>
      <c r="N60" s="62" t="str">
        <f t="shared" si="6"/>
        <v xml:space="preserve">   </v>
      </c>
    </row>
    <row r="61" spans="1:14" x14ac:dyDescent="0.2">
      <c r="A61" s="41">
        <v>52</v>
      </c>
      <c r="B61" s="42" t="s">
        <v>110</v>
      </c>
      <c r="C61" s="54">
        <f>'População Atendida'!O59</f>
        <v>6.2000391705363499E-3</v>
      </c>
      <c r="D61" s="43">
        <f>'População Atendida'!F59*(1+C61)</f>
        <v>18814.662858439282</v>
      </c>
      <c r="E61" s="43">
        <f t="shared" ref="E61:G61" si="60">D61*(1+$C61)</f>
        <v>18931.31450514204</v>
      </c>
      <c r="F61" s="43">
        <f t="shared" si="60"/>
        <v>19048.689396623664</v>
      </c>
      <c r="G61" s="43">
        <f t="shared" si="60"/>
        <v>19166.792017030111</v>
      </c>
      <c r="H61" s="54">
        <f>IF('População Atendida'!S59="-","-",'População Atendida'!S59)</f>
        <v>1.0392884389941312E-2</v>
      </c>
      <c r="I61" s="43">
        <f>IF(H61="-","-",IF(('População Atendida'!J59*(1+H61))&lt;=D61,'População Atendida'!J59*(1+H61),D61))</f>
        <v>17964.310599797489</v>
      </c>
      <c r="J61" s="43">
        <f t="shared" si="56"/>
        <v>18151.01160300618</v>
      </c>
      <c r="K61" s="43">
        <f t="shared" si="57"/>
        <v>18339.652968156704</v>
      </c>
      <c r="L61" s="43">
        <f t="shared" si="58"/>
        <v>18530.254861206398</v>
      </c>
      <c r="M61" s="43"/>
      <c r="N61" s="62" t="str">
        <f t="shared" si="6"/>
        <v>ok</v>
      </c>
    </row>
    <row r="62" spans="1:14" x14ac:dyDescent="0.2">
      <c r="A62" s="41">
        <v>53</v>
      </c>
      <c r="B62" s="42" t="s">
        <v>111</v>
      </c>
      <c r="C62" s="54">
        <f>'População Atendida'!O60</f>
        <v>0</v>
      </c>
      <c r="D62" s="43">
        <f>'População Atendida'!F60*(1+C62)</f>
        <v>3030</v>
      </c>
      <c r="E62" s="43">
        <f t="shared" ref="E62:G62" si="61">D62*(1+$C62)</f>
        <v>3030</v>
      </c>
      <c r="F62" s="43">
        <f t="shared" si="61"/>
        <v>3030</v>
      </c>
      <c r="G62" s="43">
        <f t="shared" si="61"/>
        <v>3030</v>
      </c>
      <c r="H62" s="54" t="str">
        <f>IF('População Atendida'!S60="-","-",'População Atendida'!S60)</f>
        <v>-</v>
      </c>
      <c r="I62" s="43" t="str">
        <f>IF(H62="-","-",IF(('População Atendida'!J60*(1+H62))&lt;=D62,'População Atendida'!J60*(1+H62),D62))</f>
        <v>-</v>
      </c>
      <c r="J62" s="43" t="str">
        <f t="shared" si="56"/>
        <v>-</v>
      </c>
      <c r="K62" s="43" t="str">
        <f t="shared" si="57"/>
        <v>-</v>
      </c>
      <c r="L62" s="43" t="str">
        <f t="shared" si="58"/>
        <v>-</v>
      </c>
      <c r="M62" s="43"/>
      <c r="N62" s="62" t="str">
        <f t="shared" si="6"/>
        <v xml:space="preserve">   </v>
      </c>
    </row>
    <row r="63" spans="1:14" x14ac:dyDescent="0.2">
      <c r="A63" s="41">
        <v>54</v>
      </c>
      <c r="B63" s="42" t="s">
        <v>112</v>
      </c>
      <c r="C63" s="54">
        <f>'População Atendida'!O61</f>
        <v>9.6997722260238426E-3</v>
      </c>
      <c r="D63" s="43">
        <f>'População Atendida'!F61*(1+C63)</f>
        <v>8133.4749632031799</v>
      </c>
      <c r="E63" s="43">
        <f t="shared" ref="E63:G63" si="62">D63*(1+$C63)</f>
        <v>8212.3678177523198</v>
      </c>
      <c r="F63" s="43">
        <f t="shared" si="62"/>
        <v>8292.0259150208458</v>
      </c>
      <c r="G63" s="43">
        <f t="shared" si="62"/>
        <v>8372.456677688835</v>
      </c>
      <c r="H63" s="54" t="str">
        <f>IF('População Atendida'!S61="-","-",'População Atendida'!S61)</f>
        <v>-</v>
      </c>
      <c r="I63" s="43" t="str">
        <f>IF(H63="-","-",IF(('População Atendida'!J61*(1+H63))&lt;=D63,'População Atendida'!J61*(1+H63),D63))</f>
        <v>-</v>
      </c>
      <c r="J63" s="43" t="str">
        <f t="shared" si="56"/>
        <v>-</v>
      </c>
      <c r="K63" s="43" t="str">
        <f t="shared" si="57"/>
        <v>-</v>
      </c>
      <c r="L63" s="43" t="str">
        <f t="shared" si="58"/>
        <v>-</v>
      </c>
      <c r="M63" s="43"/>
      <c r="N63" s="62" t="str">
        <f t="shared" si="6"/>
        <v xml:space="preserve">   </v>
      </c>
    </row>
    <row r="64" spans="1:14" x14ac:dyDescent="0.2">
      <c r="A64" s="41">
        <v>55</v>
      </c>
      <c r="B64" s="42" t="s">
        <v>113</v>
      </c>
      <c r="C64" s="54">
        <f>'População Atendida'!O62</f>
        <v>0</v>
      </c>
      <c r="D64" s="43">
        <f>'População Atendida'!F62*(1+C64)</f>
        <v>3318</v>
      </c>
      <c r="E64" s="43">
        <f t="shared" ref="E64:G64" si="63">D64*(1+$C64)</f>
        <v>3318</v>
      </c>
      <c r="F64" s="43">
        <f t="shared" si="63"/>
        <v>3318</v>
      </c>
      <c r="G64" s="43">
        <f t="shared" si="63"/>
        <v>3318</v>
      </c>
      <c r="H64" s="54" t="str">
        <f>IF('População Atendida'!S62="-","-",'População Atendida'!S62)</f>
        <v>-</v>
      </c>
      <c r="I64" s="43" t="str">
        <f>IF(H64="-","-",IF(('População Atendida'!J62*(1+H64))&lt;=D64,'População Atendida'!J62*(1+H64),D64))</f>
        <v>-</v>
      </c>
      <c r="J64" s="43" t="str">
        <f t="shared" si="56"/>
        <v>-</v>
      </c>
      <c r="K64" s="43" t="str">
        <f t="shared" si="57"/>
        <v>-</v>
      </c>
      <c r="L64" s="43" t="str">
        <f t="shared" si="58"/>
        <v>-</v>
      </c>
      <c r="M64" s="43"/>
      <c r="N64" s="62" t="str">
        <f t="shared" si="6"/>
        <v xml:space="preserve">   </v>
      </c>
    </row>
    <row r="65" spans="1:15" x14ac:dyDescent="0.2">
      <c r="A65" s="41">
        <v>56</v>
      </c>
      <c r="B65" s="42" t="s">
        <v>114</v>
      </c>
      <c r="C65" s="54">
        <f>'População Atendida'!O63</f>
        <v>6.1997323896298071E-3</v>
      </c>
      <c r="D65" s="43">
        <f>'População Atendida'!F63*(1+C65)</f>
        <v>4054.169899746973</v>
      </c>
      <c r="E65" s="43">
        <f t="shared" ref="E65:G65" si="64">D65*(1+$C65)</f>
        <v>4079.3046681874971</v>
      </c>
      <c r="F65" s="43">
        <f t="shared" si="64"/>
        <v>4104.5952654660277</v>
      </c>
      <c r="G65" s="43">
        <f t="shared" si="64"/>
        <v>4130.042657679659</v>
      </c>
      <c r="H65" s="54" t="str">
        <f>IF('População Atendida'!S63="-","-",'População Atendida'!S63)</f>
        <v>-</v>
      </c>
      <c r="I65" s="43" t="str">
        <f>IF(H65="-","-",IF(('População Atendida'!J63*(1+H65))&lt;=D65,'População Atendida'!J63*(1+H65),D65))</f>
        <v>-</v>
      </c>
      <c r="J65" s="43" t="str">
        <f t="shared" si="56"/>
        <v>-</v>
      </c>
      <c r="K65" s="43" t="str">
        <f t="shared" si="57"/>
        <v>-</v>
      </c>
      <c r="L65" s="43" t="str">
        <f t="shared" si="58"/>
        <v>-</v>
      </c>
      <c r="M65" s="43"/>
      <c r="N65" s="62" t="str">
        <f t="shared" si="6"/>
        <v xml:space="preserve">   </v>
      </c>
    </row>
    <row r="66" spans="1:15" x14ac:dyDescent="0.2">
      <c r="A66" s="41">
        <v>57</v>
      </c>
      <c r="B66" s="42" t="s">
        <v>37</v>
      </c>
      <c r="C66" s="54">
        <f>'População Atendida'!O64</f>
        <v>2.7002169436713148E-3</v>
      </c>
      <c r="D66" s="43">
        <f>'População Atendida'!F64*(1+C66)</f>
        <v>5026.506106532117</v>
      </c>
      <c r="E66" s="43">
        <f t="shared" ref="E66:G66" si="65">D66*(1+$C66)</f>
        <v>5040.0787634884427</v>
      </c>
      <c r="F66" s="43">
        <f t="shared" si="65"/>
        <v>5053.6880695630525</v>
      </c>
      <c r="G66" s="43">
        <f t="shared" si="65"/>
        <v>5067.3341237165168</v>
      </c>
      <c r="H66" s="54" t="str">
        <f>IF('População Atendida'!S64="-","-",'População Atendida'!S64)</f>
        <v>-</v>
      </c>
      <c r="I66" s="43" t="str">
        <f>IF(H66="-","-",IF(('População Atendida'!J64*(1+H66))&lt;=D66,'População Atendida'!J64*(1+H66),D66))</f>
        <v>-</v>
      </c>
      <c r="J66" s="43" t="str">
        <f t="shared" si="56"/>
        <v>-</v>
      </c>
      <c r="K66" s="43" t="str">
        <f t="shared" si="57"/>
        <v>-</v>
      </c>
      <c r="L66" s="43" t="str">
        <f t="shared" si="58"/>
        <v>-</v>
      </c>
      <c r="M66" s="43"/>
      <c r="N66" s="62" t="str">
        <f t="shared" si="6"/>
        <v xml:space="preserve">   </v>
      </c>
    </row>
    <row r="67" spans="1:15" x14ac:dyDescent="0.2">
      <c r="A67" s="41">
        <v>58</v>
      </c>
      <c r="B67" s="42" t="s">
        <v>115</v>
      </c>
      <c r="C67" s="54">
        <f>'População Atendida'!O65</f>
        <v>5.4999403489994656E-3</v>
      </c>
      <c r="D67" s="43">
        <f>'População Atendida'!F65*(1+C67)</f>
        <v>21673.732204211949</v>
      </c>
      <c r="E67" s="43">
        <f t="shared" ref="E67:G67" si="66">D67*(1+$C67)</f>
        <v>21792.936438475303</v>
      </c>
      <c r="F67" s="43">
        <f t="shared" si="66"/>
        <v>21912.796288916456</v>
      </c>
      <c r="G67" s="43">
        <f t="shared" si="66"/>
        <v>22033.315361385274</v>
      </c>
      <c r="H67" s="54" t="s">
        <v>22</v>
      </c>
      <c r="I67" s="122">
        <v>8427</v>
      </c>
      <c r="J67" s="122">
        <v>8595</v>
      </c>
      <c r="K67" s="122">
        <v>8767</v>
      </c>
      <c r="L67" s="122">
        <v>8942</v>
      </c>
      <c r="M67" s="43" t="s">
        <v>291</v>
      </c>
      <c r="N67" s="62" t="str">
        <f t="shared" si="6"/>
        <v>ok</v>
      </c>
      <c r="O67" s="39" t="s">
        <v>285</v>
      </c>
    </row>
    <row r="68" spans="1:15" x14ac:dyDescent="0.2">
      <c r="A68" s="41">
        <v>59</v>
      </c>
      <c r="B68" s="42" t="s">
        <v>116</v>
      </c>
      <c r="C68" s="54">
        <f>'População Atendida'!O66</f>
        <v>1.0500325933211888E-2</v>
      </c>
      <c r="D68" s="43">
        <f>'População Atendida'!F66*(1+C68)</f>
        <v>6511.5731552842835</v>
      </c>
      <c r="E68" s="43">
        <f t="shared" ref="E68:G68" si="67">D68*(1+$C68)</f>
        <v>6579.9467957527213</v>
      </c>
      <c r="F68" s="43">
        <f t="shared" si="67"/>
        <v>6649.0383817313186</v>
      </c>
      <c r="G68" s="43">
        <f t="shared" si="67"/>
        <v>6718.8554518819337</v>
      </c>
      <c r="H68" s="54" t="str">
        <f>IF('População Atendida'!S66="-","-",'População Atendida'!S66)</f>
        <v>-</v>
      </c>
      <c r="I68" s="43" t="str">
        <f>IF(H68="-","-",IF(('População Atendida'!J66*(1+H68))&lt;=D68,'População Atendida'!J66*(1+H68),D68))</f>
        <v>-</v>
      </c>
      <c r="J68" s="43" t="str">
        <f t="shared" si="56"/>
        <v>-</v>
      </c>
      <c r="K68" s="43" t="str">
        <f t="shared" si="57"/>
        <v>-</v>
      </c>
      <c r="L68" s="43" t="str">
        <f t="shared" si="58"/>
        <v>-</v>
      </c>
      <c r="M68" s="43"/>
      <c r="N68" s="62" t="str">
        <f t="shared" si="6"/>
        <v xml:space="preserve">   </v>
      </c>
    </row>
    <row r="69" spans="1:15" x14ac:dyDescent="0.2">
      <c r="A69" s="41">
        <v>60</v>
      </c>
      <c r="B69" s="42" t="s">
        <v>38</v>
      </c>
      <c r="C69" s="54" t="s">
        <v>22</v>
      </c>
      <c r="D69" s="122">
        <v>87870</v>
      </c>
      <c r="E69" s="122">
        <v>93765</v>
      </c>
      <c r="F69" s="122">
        <v>99958</v>
      </c>
      <c r="G69" s="122">
        <v>106560</v>
      </c>
      <c r="H69" s="54" t="s">
        <v>22</v>
      </c>
      <c r="I69" s="122">
        <f>D69*0.8</f>
        <v>70296</v>
      </c>
      <c r="J69" s="122">
        <f t="shared" ref="J69:L69" si="68">E69*0.8</f>
        <v>75012</v>
      </c>
      <c r="K69" s="122">
        <f t="shared" si="68"/>
        <v>79966.400000000009</v>
      </c>
      <c r="L69" s="122">
        <f t="shared" si="68"/>
        <v>85248</v>
      </c>
      <c r="M69" s="43" t="s">
        <v>289</v>
      </c>
      <c r="N69" s="62" t="str">
        <f t="shared" si="6"/>
        <v>ok</v>
      </c>
    </row>
    <row r="70" spans="1:15" x14ac:dyDescent="0.2">
      <c r="A70" s="41">
        <v>61</v>
      </c>
      <c r="B70" s="42" t="s">
        <v>117</v>
      </c>
      <c r="C70" s="54">
        <f>'População Atendida'!O68</f>
        <v>1.4293423057349102E-2</v>
      </c>
      <c r="D70" s="43">
        <f>'População Atendida'!F68*(1+C70)</f>
        <v>17328.827844368279</v>
      </c>
      <c r="E70" s="43">
        <f t="shared" ref="E70:G70" si="69">D70*(1+$C70)</f>
        <v>17576.516111835805</v>
      </c>
      <c r="F70" s="43">
        <f t="shared" si="69"/>
        <v>17827.744692496584</v>
      </c>
      <c r="G70" s="43">
        <f t="shared" si="69"/>
        <v>18082.564189544846</v>
      </c>
      <c r="H70" s="54" t="str">
        <f>IF('População Atendida'!S68="-","-",'População Atendida'!S68)</f>
        <v>-</v>
      </c>
      <c r="I70" s="43" t="str">
        <f>IF(H70="-","-",IF(('População Atendida'!J68*(1+H70))&lt;=D70,'População Atendida'!J68*(1+H70),D70))</f>
        <v>-</v>
      </c>
      <c r="J70" s="43" t="str">
        <f t="shared" si="56"/>
        <v>-</v>
      </c>
      <c r="K70" s="43" t="str">
        <f t="shared" si="57"/>
        <v>-</v>
      </c>
      <c r="L70" s="43" t="str">
        <f t="shared" si="58"/>
        <v>-</v>
      </c>
      <c r="M70" s="43"/>
      <c r="N70" s="62" t="str">
        <f t="shared" si="6"/>
        <v xml:space="preserve">   </v>
      </c>
    </row>
    <row r="71" spans="1:15" x14ac:dyDescent="0.2">
      <c r="A71" s="41">
        <v>62</v>
      </c>
      <c r="B71" s="42" t="s">
        <v>118</v>
      </c>
      <c r="C71" s="54">
        <f>'População Atendida'!O69</f>
        <v>0</v>
      </c>
      <c r="D71" s="43">
        <f>'População Atendida'!F69*(1+C71)</f>
        <v>1561</v>
      </c>
      <c r="E71" s="43">
        <f t="shared" ref="E71:G71" si="70">D71*(1+$C71)</f>
        <v>1561</v>
      </c>
      <c r="F71" s="43">
        <f t="shared" si="70"/>
        <v>1561</v>
      </c>
      <c r="G71" s="43">
        <f t="shared" si="70"/>
        <v>1561</v>
      </c>
      <c r="H71" s="54" t="str">
        <f>IF('População Atendida'!S69="-","-",'População Atendida'!S69)</f>
        <v>-</v>
      </c>
      <c r="I71" s="43" t="str">
        <f>IF(H71="-","-",IF(('População Atendida'!J69*(1+H71))&lt;=D71,'População Atendida'!J69*(1+H71),D71))</f>
        <v>-</v>
      </c>
      <c r="J71" s="43" t="str">
        <f t="shared" si="56"/>
        <v>-</v>
      </c>
      <c r="K71" s="43" t="str">
        <f t="shared" si="57"/>
        <v>-</v>
      </c>
      <c r="L71" s="43" t="str">
        <f t="shared" si="58"/>
        <v>-</v>
      </c>
      <c r="M71" s="43"/>
      <c r="N71" s="62" t="str">
        <f t="shared" si="6"/>
        <v xml:space="preserve">   </v>
      </c>
    </row>
    <row r="72" spans="1:15" x14ac:dyDescent="0.2">
      <c r="A72" s="41">
        <v>63</v>
      </c>
      <c r="B72" s="42" t="s">
        <v>119</v>
      </c>
      <c r="C72" s="54">
        <f>'População Atendida'!O70</f>
        <v>1.3699802293911675E-2</v>
      </c>
      <c r="D72" s="43">
        <f>'População Atendida'!F70*(1+C72)</f>
        <v>8073.9161853105479</v>
      </c>
      <c r="E72" s="43">
        <f t="shared" ref="E72:G72" si="71">D72*(1+$C72)</f>
        <v>8184.5272407869161</v>
      </c>
      <c r="F72" s="43">
        <f t="shared" si="71"/>
        <v>8296.6536458548308</v>
      </c>
      <c r="G72" s="43">
        <f t="shared" si="71"/>
        <v>8410.3161605041041</v>
      </c>
      <c r="H72" s="54">
        <f>IF('População Atendida'!S70="-","-",'População Atendida'!S70)</f>
        <v>1.3699828820285295E-2</v>
      </c>
      <c r="I72" s="43">
        <f>IF(H72="-","-",IF(('População Atendida'!J70*(1+H72))&lt;=D72,'População Atendida'!J70*(1+H72),D72))</f>
        <v>7649.1457573172438</v>
      </c>
      <c r="J72" s="43">
        <f t="shared" si="56"/>
        <v>7753.9377448139012</v>
      </c>
      <c r="K72" s="43">
        <f t="shared" si="57"/>
        <v>7860.165364601</v>
      </c>
      <c r="L72" s="43">
        <f t="shared" si="58"/>
        <v>7967.8482845951685</v>
      </c>
      <c r="M72" s="43"/>
      <c r="N72" s="62" t="str">
        <f t="shared" si="6"/>
        <v>ok</v>
      </c>
    </row>
    <row r="73" spans="1:15" x14ac:dyDescent="0.2">
      <c r="A73" s="41">
        <v>64</v>
      </c>
      <c r="B73" s="42" t="s">
        <v>39</v>
      </c>
      <c r="C73" s="54">
        <f>'População Atendida'!O71</f>
        <v>2.7212218082038109E-2</v>
      </c>
      <c r="D73" s="43">
        <f>'População Atendida'!F71*(1+C73)</f>
        <v>45959.282530494216</v>
      </c>
      <c r="E73" s="43">
        <f t="shared" ref="E73:G73" si="72">D73*(1+$C73)</f>
        <v>47209.936549608035</v>
      </c>
      <c r="F73" s="43">
        <f t="shared" si="72"/>
        <v>48494.623638635159</v>
      </c>
      <c r="G73" s="43">
        <f t="shared" si="72"/>
        <v>49814.269912896067</v>
      </c>
      <c r="H73" s="54">
        <f>IF('População Atendida'!S71="-","-",'População Atendida'!S71)</f>
        <v>0.16993769005559398</v>
      </c>
      <c r="I73" s="43">
        <f>IF(H73="-","-",IF(('População Atendida'!J71*(1+H73))&lt;=D73,'População Atendida'!J71*(1+H73),D73))</f>
        <v>24081.248651982711</v>
      </c>
      <c r="J73" s="43">
        <f t="shared" si="56"/>
        <v>28173.560421555041</v>
      </c>
      <c r="K73" s="43">
        <f t="shared" si="57"/>
        <v>32961.310200235814</v>
      </c>
      <c r="L73" s="43">
        <f t="shared" si="58"/>
        <v>38562.679116869775</v>
      </c>
      <c r="M73" s="43"/>
      <c r="N73" s="62" t="str">
        <f t="shared" si="6"/>
        <v>ok</v>
      </c>
    </row>
    <row r="74" spans="1:15" x14ac:dyDescent="0.2">
      <c r="A74" s="41">
        <v>65</v>
      </c>
      <c r="B74" s="42" t="s">
        <v>120</v>
      </c>
      <c r="C74" s="54">
        <f>'População Atendida'!O72</f>
        <v>1.0000202242011578E-3</v>
      </c>
      <c r="D74" s="43">
        <f>'População Atendida'!F72*(1+C74)</f>
        <v>2564.2917818089427</v>
      </c>
      <c r="E74" s="43">
        <f t="shared" ref="E74:G74" si="73">D74*(1+$C74)</f>
        <v>2566.8561254515043</v>
      </c>
      <c r="F74" s="43">
        <f t="shared" si="73"/>
        <v>2569.4230334895701</v>
      </c>
      <c r="G74" s="43">
        <f t="shared" si="73"/>
        <v>2571.9925084875877</v>
      </c>
      <c r="H74" s="54" t="str">
        <f>IF('População Atendida'!S72="-","-",'População Atendida'!S72)</f>
        <v>-</v>
      </c>
      <c r="I74" s="43" t="str">
        <f>IF(H74="-","-",IF(('População Atendida'!J72*(1+H74))&lt;=D74,'População Atendida'!J72*(1+H74),D74))</f>
        <v>-</v>
      </c>
      <c r="J74" s="43" t="str">
        <f t="shared" si="56"/>
        <v>-</v>
      </c>
      <c r="K74" s="43" t="str">
        <f t="shared" si="57"/>
        <v>-</v>
      </c>
      <c r="L74" s="43" t="str">
        <f t="shared" si="58"/>
        <v>-</v>
      </c>
      <c r="M74" s="43"/>
      <c r="N74" s="62" t="str">
        <f t="shared" si="6"/>
        <v xml:space="preserve">   </v>
      </c>
    </row>
    <row r="75" spans="1:15" x14ac:dyDescent="0.2">
      <c r="A75" s="41">
        <v>66</v>
      </c>
      <c r="B75" s="42" t="s">
        <v>121</v>
      </c>
      <c r="C75" s="54">
        <f>'População Atendida'!O73</f>
        <v>1.5723966646960918E-2</v>
      </c>
      <c r="D75" s="43">
        <f>'População Atendida'!F73*(1+C75)</f>
        <v>13640.959570035688</v>
      </c>
      <c r="E75" s="43">
        <f t="shared" ref="E75:G75" si="74">D75*(1+$C75)</f>
        <v>13855.449563347471</v>
      </c>
      <c r="F75" s="43">
        <f t="shared" si="74"/>
        <v>14073.312190160195</v>
      </c>
      <c r="G75" s="43">
        <f t="shared" si="74"/>
        <v>14294.600481650541</v>
      </c>
      <c r="H75" s="54" t="str">
        <f>IF('População Atendida'!S73="-","-",'População Atendida'!S73)</f>
        <v>-</v>
      </c>
      <c r="I75" s="43" t="str">
        <f>IF(H75="-","-",IF(('População Atendida'!J73*(1+H75))&lt;=D75,'População Atendida'!J73*(1+H75),D75))</f>
        <v>-</v>
      </c>
      <c r="J75" s="43" t="str">
        <f t="shared" si="56"/>
        <v>-</v>
      </c>
      <c r="K75" s="43" t="str">
        <f t="shared" si="57"/>
        <v>-</v>
      </c>
      <c r="L75" s="43" t="str">
        <f t="shared" si="58"/>
        <v>-</v>
      </c>
      <c r="M75" s="43"/>
      <c r="N75" s="62" t="str">
        <f t="shared" ref="N75:N138" si="75">IF(L75="-","   ",IF((G75-L75)&gt;=0,"ok","Limitar a água"))</f>
        <v xml:space="preserve">   </v>
      </c>
    </row>
    <row r="76" spans="1:15" x14ac:dyDescent="0.2">
      <c r="A76" s="41">
        <v>67</v>
      </c>
      <c r="B76" s="42" t="s">
        <v>122</v>
      </c>
      <c r="C76" s="54">
        <f>'População Atendida'!O74</f>
        <v>0</v>
      </c>
      <c r="D76" s="43">
        <f>'População Atendida'!F74*(1+C76)</f>
        <v>2713</v>
      </c>
      <c r="E76" s="43">
        <f t="shared" ref="E76:G76" si="76">D76*(1+$C76)</f>
        <v>2713</v>
      </c>
      <c r="F76" s="43">
        <f t="shared" si="76"/>
        <v>2713</v>
      </c>
      <c r="G76" s="43">
        <f t="shared" si="76"/>
        <v>2713</v>
      </c>
      <c r="H76" s="54" t="str">
        <f>IF('População Atendida'!S74="-","-",'População Atendida'!S74)</f>
        <v>-</v>
      </c>
      <c r="I76" s="43" t="str">
        <f>IF(H76="-","-",IF(('População Atendida'!J74*(1+H76))&lt;=D76,'População Atendida'!J74*(1+H76),D76))</f>
        <v>-</v>
      </c>
      <c r="J76" s="43" t="str">
        <f t="shared" si="56"/>
        <v>-</v>
      </c>
      <c r="K76" s="43" t="str">
        <f t="shared" si="57"/>
        <v>-</v>
      </c>
      <c r="L76" s="43" t="str">
        <f t="shared" si="58"/>
        <v>-</v>
      </c>
      <c r="M76" s="43"/>
      <c r="N76" s="62" t="str">
        <f t="shared" si="75"/>
        <v xml:space="preserve">   </v>
      </c>
    </row>
    <row r="77" spans="1:15" x14ac:dyDescent="0.2">
      <c r="A77" s="41">
        <v>68</v>
      </c>
      <c r="B77" s="42" t="s">
        <v>123</v>
      </c>
      <c r="C77" s="54">
        <f>'População Atendida'!O75</f>
        <v>0</v>
      </c>
      <c r="D77" s="43">
        <f>'População Atendida'!F75*(1+C77)</f>
        <v>2429</v>
      </c>
      <c r="E77" s="43">
        <f t="shared" ref="E77:G77" si="77">D77*(1+$C77)</f>
        <v>2429</v>
      </c>
      <c r="F77" s="43">
        <f t="shared" si="77"/>
        <v>2429</v>
      </c>
      <c r="G77" s="43">
        <f t="shared" si="77"/>
        <v>2429</v>
      </c>
      <c r="H77" s="54" t="str">
        <f>IF('População Atendida'!S75="-","-",'População Atendida'!S75)</f>
        <v>-</v>
      </c>
      <c r="I77" s="43" t="str">
        <f>IF(H77="-","-",IF(('População Atendida'!J75*(1+H77))&lt;=D77,'População Atendida'!J75*(1+H77),D77))</f>
        <v>-</v>
      </c>
      <c r="J77" s="43" t="str">
        <f t="shared" si="56"/>
        <v>-</v>
      </c>
      <c r="K77" s="43" t="str">
        <f t="shared" si="57"/>
        <v>-</v>
      </c>
      <c r="L77" s="43" t="str">
        <f t="shared" si="58"/>
        <v>-</v>
      </c>
      <c r="M77" s="43"/>
      <c r="N77" s="62" t="str">
        <f t="shared" si="75"/>
        <v xml:space="preserve">   </v>
      </c>
    </row>
    <row r="78" spans="1:15" x14ac:dyDescent="0.2">
      <c r="A78" s="41">
        <v>69</v>
      </c>
      <c r="B78" s="42" t="s">
        <v>124</v>
      </c>
      <c r="C78" s="54">
        <f>'População Atendida'!O76</f>
        <v>6.0015541988646653E-4</v>
      </c>
      <c r="D78" s="43">
        <f>'População Atendida'!F76*(1+C78)</f>
        <v>1914.0580433042551</v>
      </c>
      <c r="E78" s="43">
        <f t="shared" ref="E78:G78" si="78">D78*(1+$C78)</f>
        <v>1915.2067756129213</v>
      </c>
      <c r="F78" s="43">
        <f t="shared" si="78"/>
        <v>1916.3561973395088</v>
      </c>
      <c r="G78" s="43">
        <f t="shared" si="78"/>
        <v>1917.5063088977749</v>
      </c>
      <c r="H78" s="54" t="str">
        <f>IF('População Atendida'!S76="-","-",'População Atendida'!S76)</f>
        <v>-</v>
      </c>
      <c r="I78" s="43" t="str">
        <f>IF(H78="-","-",IF(('População Atendida'!J76*(1+H78))&lt;=D78,'População Atendida'!J76*(1+H78),D78))</f>
        <v>-</v>
      </c>
      <c r="J78" s="43" t="str">
        <f t="shared" si="56"/>
        <v>-</v>
      </c>
      <c r="K78" s="43" t="str">
        <f t="shared" si="57"/>
        <v>-</v>
      </c>
      <c r="L78" s="43" t="str">
        <f t="shared" si="58"/>
        <v>-</v>
      </c>
      <c r="M78" s="43"/>
      <c r="N78" s="62" t="str">
        <f t="shared" si="75"/>
        <v xml:space="preserve">   </v>
      </c>
    </row>
    <row r="79" spans="1:15" x14ac:dyDescent="0.2">
      <c r="A79" s="41">
        <v>70</v>
      </c>
      <c r="B79" s="42" t="s">
        <v>125</v>
      </c>
      <c r="C79" s="54">
        <f>'População Atendida'!O77</f>
        <v>5.4992567375738545E-3</v>
      </c>
      <c r="D79" s="43">
        <f>'População Atendida'!F77*(1+C79)</f>
        <v>2387.1256204429719</v>
      </c>
      <c r="E79" s="43">
        <f t="shared" ref="E79:G79" si="79">D79*(1+$C79)</f>
        <v>2400.2530370946279</v>
      </c>
      <c r="F79" s="43">
        <f t="shared" si="79"/>
        <v>2413.4526447807525</v>
      </c>
      <c r="G79" s="43">
        <f t="shared" si="79"/>
        <v>2426.7248404983784</v>
      </c>
      <c r="H79" s="54" t="str">
        <f>IF('População Atendida'!S77="-","-",'População Atendida'!S77)</f>
        <v>-</v>
      </c>
      <c r="I79" s="43" t="str">
        <f>IF(H79="-","-",IF(('População Atendida'!J77*(1+H79))&lt;=D79,'População Atendida'!J77*(1+H79),D79))</f>
        <v>-</v>
      </c>
      <c r="J79" s="43" t="str">
        <f t="shared" si="56"/>
        <v>-</v>
      </c>
      <c r="K79" s="43" t="str">
        <f t="shared" si="57"/>
        <v>-</v>
      </c>
      <c r="L79" s="43" t="str">
        <f t="shared" si="58"/>
        <v>-</v>
      </c>
      <c r="M79" s="43"/>
      <c r="N79" s="62" t="str">
        <f t="shared" si="75"/>
        <v xml:space="preserve">   </v>
      </c>
    </row>
    <row r="80" spans="1:15" x14ac:dyDescent="0.2">
      <c r="A80" s="41">
        <v>71</v>
      </c>
      <c r="B80" s="42" t="s">
        <v>40</v>
      </c>
      <c r="C80" s="54">
        <f>'População Atendida'!O78</f>
        <v>1.4002544249129886E-3</v>
      </c>
      <c r="D80" s="43">
        <f>'População Atendida'!F78*(1+C80)</f>
        <v>1463.0057157046208</v>
      </c>
      <c r="E80" s="43">
        <f t="shared" ref="E80:G80" si="80">D80*(1+$C80)</f>
        <v>1465.0542959317092</v>
      </c>
      <c r="F80" s="43">
        <f t="shared" si="80"/>
        <v>1467.1057446923253</v>
      </c>
      <c r="G80" s="43">
        <f t="shared" si="80"/>
        <v>1469.1600660031461</v>
      </c>
      <c r="H80" s="54" t="str">
        <f>IF('População Atendida'!S78="-","-",'População Atendida'!S78)</f>
        <v>-</v>
      </c>
      <c r="I80" s="43" t="str">
        <f>IF(H80="-","-",IF(('População Atendida'!J78*(1+H80))&lt;=D80,'População Atendida'!J78*(1+H80),D80))</f>
        <v>-</v>
      </c>
      <c r="J80" s="43" t="str">
        <f t="shared" si="56"/>
        <v>-</v>
      </c>
      <c r="K80" s="43" t="str">
        <f t="shared" si="57"/>
        <v>-</v>
      </c>
      <c r="L80" s="43" t="str">
        <f t="shared" si="58"/>
        <v>-</v>
      </c>
      <c r="M80" s="43"/>
      <c r="N80" s="62" t="str">
        <f t="shared" si="75"/>
        <v xml:space="preserve">   </v>
      </c>
    </row>
    <row r="81" spans="1:15" x14ac:dyDescent="0.2">
      <c r="A81" s="41">
        <v>72</v>
      </c>
      <c r="B81" s="42" t="s">
        <v>126</v>
      </c>
      <c r="C81" s="54">
        <f>'População Atendida'!O79</f>
        <v>4.0055047666499513E-4</v>
      </c>
      <c r="D81" s="43">
        <f>'População Atendida'!F79*(1+C81)</f>
        <v>1549.7304967489065</v>
      </c>
      <c r="E81" s="43">
        <f t="shared" ref="E81:G81" si="81">D81*(1+$C81)</f>
        <v>1550.3512420380816</v>
      </c>
      <c r="F81" s="43">
        <f t="shared" si="81"/>
        <v>1550.9722359670784</v>
      </c>
      <c r="G81" s="43">
        <f t="shared" si="81"/>
        <v>1551.5934786354894</v>
      </c>
      <c r="H81" s="54" t="str">
        <f>IF('População Atendida'!S79="-","-",'População Atendida'!S79)</f>
        <v>-</v>
      </c>
      <c r="I81" s="43" t="str">
        <f>IF(H81="-","-",IF(('População Atendida'!J79*(1+H81))&lt;=D81,'População Atendida'!J79*(1+H81),D81))</f>
        <v>-</v>
      </c>
      <c r="J81" s="43" t="str">
        <f t="shared" si="56"/>
        <v>-</v>
      </c>
      <c r="K81" s="43" t="str">
        <f t="shared" si="57"/>
        <v>-</v>
      </c>
      <c r="L81" s="43" t="str">
        <f t="shared" si="58"/>
        <v>-</v>
      </c>
      <c r="M81" s="43"/>
      <c r="N81" s="62" t="str">
        <f t="shared" si="75"/>
        <v xml:space="preserve">   </v>
      </c>
    </row>
    <row r="82" spans="1:15" x14ac:dyDescent="0.2">
      <c r="A82" s="41">
        <v>73</v>
      </c>
      <c r="B82" s="42" t="s">
        <v>127</v>
      </c>
      <c r="C82" s="54">
        <f>'População Atendida'!O80</f>
        <v>0</v>
      </c>
      <c r="D82" s="43">
        <f>'População Atendida'!F80*(1+C82)</f>
        <v>3511</v>
      </c>
      <c r="E82" s="43">
        <f t="shared" ref="E82:G82" si="82">D82*(1+$C82)</f>
        <v>3511</v>
      </c>
      <c r="F82" s="43">
        <f t="shared" si="82"/>
        <v>3511</v>
      </c>
      <c r="G82" s="43">
        <f t="shared" si="82"/>
        <v>3511</v>
      </c>
      <c r="H82" s="54" t="str">
        <f>IF('População Atendida'!S80="-","-",'População Atendida'!S80)</f>
        <v>-</v>
      </c>
      <c r="I82" s="43" t="str">
        <f>IF(H82="-","-",IF(('População Atendida'!J80*(1+H82))&lt;=D82,'População Atendida'!J80*(1+H82),D82))</f>
        <v>-</v>
      </c>
      <c r="J82" s="43" t="str">
        <f t="shared" si="56"/>
        <v>-</v>
      </c>
      <c r="K82" s="43" t="str">
        <f t="shared" si="57"/>
        <v>-</v>
      </c>
      <c r="L82" s="43" t="str">
        <f t="shared" si="58"/>
        <v>-</v>
      </c>
      <c r="M82" s="43"/>
      <c r="N82" s="62" t="str">
        <f t="shared" si="75"/>
        <v xml:space="preserve">   </v>
      </c>
    </row>
    <row r="83" spans="1:15" x14ac:dyDescent="0.2">
      <c r="A83" s="41">
        <v>74</v>
      </c>
      <c r="B83" s="42" t="s">
        <v>128</v>
      </c>
      <c r="C83" s="54">
        <f>'População Atendida'!O81</f>
        <v>0</v>
      </c>
      <c r="D83" s="43">
        <f>'População Atendida'!F81*(1+C83)</f>
        <v>4827</v>
      </c>
      <c r="E83" s="43">
        <f t="shared" ref="E83:G83" si="83">D83*(1+$C83)</f>
        <v>4827</v>
      </c>
      <c r="F83" s="43">
        <f t="shared" si="83"/>
        <v>4827</v>
      </c>
      <c r="G83" s="43">
        <f t="shared" si="83"/>
        <v>4827</v>
      </c>
      <c r="H83" s="54" t="str">
        <f>IF('População Atendida'!S81="-","-",'População Atendida'!S81)</f>
        <v>-</v>
      </c>
      <c r="I83" s="43" t="str">
        <f>IF(H83="-","-",IF(('População Atendida'!J81*(1+H83))&lt;=D83,'População Atendida'!J81*(1+H83),D83))</f>
        <v>-</v>
      </c>
      <c r="J83" s="43" t="str">
        <f t="shared" si="56"/>
        <v>-</v>
      </c>
      <c r="K83" s="43" t="str">
        <f t="shared" si="57"/>
        <v>-</v>
      </c>
      <c r="L83" s="43" t="str">
        <f t="shared" si="58"/>
        <v>-</v>
      </c>
      <c r="M83" s="43"/>
      <c r="N83" s="62" t="str">
        <f t="shared" si="75"/>
        <v xml:space="preserve">   </v>
      </c>
    </row>
    <row r="84" spans="1:15" x14ac:dyDescent="0.2">
      <c r="A84" s="41">
        <v>75</v>
      </c>
      <c r="B84" s="42" t="s">
        <v>129</v>
      </c>
      <c r="C84" s="54">
        <f>'População Atendida'!O82</f>
        <v>0</v>
      </c>
      <c r="D84" s="43">
        <f>'População Atendida'!F82*(1+C84)</f>
        <v>2622</v>
      </c>
      <c r="E84" s="43">
        <f t="shared" ref="E84:G84" si="84">D84*(1+$C84)</f>
        <v>2622</v>
      </c>
      <c r="F84" s="43">
        <f t="shared" si="84"/>
        <v>2622</v>
      </c>
      <c r="G84" s="43">
        <f t="shared" si="84"/>
        <v>2622</v>
      </c>
      <c r="H84" s="54" t="str">
        <f>IF('População Atendida'!S82="-","-",'População Atendida'!S82)</f>
        <v>-</v>
      </c>
      <c r="I84" s="43" t="str">
        <f>IF(H84="-","-",IF(('População Atendida'!J82*(1+H84))&lt;=D84,'População Atendida'!J82*(1+H84),D84))</f>
        <v>-</v>
      </c>
      <c r="J84" s="43" t="str">
        <f t="shared" si="56"/>
        <v>-</v>
      </c>
      <c r="K84" s="43" t="str">
        <f t="shared" si="57"/>
        <v>-</v>
      </c>
      <c r="L84" s="43" t="str">
        <f t="shared" si="58"/>
        <v>-</v>
      </c>
      <c r="M84" s="43"/>
      <c r="N84" s="62" t="str">
        <f t="shared" si="75"/>
        <v xml:space="preserve">   </v>
      </c>
    </row>
    <row r="85" spans="1:15" x14ac:dyDescent="0.2">
      <c r="A85" s="41">
        <v>76</v>
      </c>
      <c r="B85" s="42" t="s">
        <v>130</v>
      </c>
      <c r="C85" s="54">
        <f>'População Atendida'!O83</f>
        <v>7.5000516485319935E-3</v>
      </c>
      <c r="D85" s="43">
        <f>'População Atendida'!F83*(1+C85)</f>
        <v>10701.39352359676</v>
      </c>
      <c r="E85" s="43">
        <f t="shared" ref="E85:G85" si="85">D85*(1+$C85)</f>
        <v>10781.654527735001</v>
      </c>
      <c r="F85" s="43">
        <f t="shared" si="85"/>
        <v>10862.517493549642</v>
      </c>
      <c r="G85" s="43">
        <f t="shared" si="85"/>
        <v>10943.986935784345</v>
      </c>
      <c r="H85" s="54">
        <f>IF('População Atendida'!S83="-","-",'População Atendida'!S83)</f>
        <v>7.5000516485319935E-3</v>
      </c>
      <c r="I85" s="43">
        <f>IF(H85="-","-",IF(('População Atendida'!J83*(1+H85))&lt;=D85,'População Atendida'!J83*(1+H85),D85))</f>
        <v>10701.39352359676</v>
      </c>
      <c r="J85" s="43">
        <f t="shared" si="56"/>
        <v>10781.654527735001</v>
      </c>
      <c r="K85" s="43">
        <f t="shared" si="57"/>
        <v>10862.517493549642</v>
      </c>
      <c r="L85" s="43">
        <f t="shared" si="58"/>
        <v>10943.986935784345</v>
      </c>
      <c r="M85" s="43"/>
      <c r="N85" s="62" t="str">
        <f t="shared" si="75"/>
        <v>ok</v>
      </c>
    </row>
    <row r="86" spans="1:15" x14ac:dyDescent="0.2">
      <c r="A86" s="41">
        <v>77</v>
      </c>
      <c r="B86" s="42" t="s">
        <v>131</v>
      </c>
      <c r="C86" s="54">
        <f>'População Atendida'!O84</f>
        <v>0</v>
      </c>
      <c r="D86" s="43">
        <f>'População Atendida'!F84*(1+C86)</f>
        <v>2981</v>
      </c>
      <c r="E86" s="43">
        <f t="shared" ref="E86:G86" si="86">D86*(1+$C86)</f>
        <v>2981</v>
      </c>
      <c r="F86" s="43">
        <f t="shared" si="86"/>
        <v>2981</v>
      </c>
      <c r="G86" s="43">
        <f t="shared" si="86"/>
        <v>2981</v>
      </c>
      <c r="H86" s="54" t="str">
        <f>IF('População Atendida'!S84="-","-",'População Atendida'!S84)</f>
        <v>-</v>
      </c>
      <c r="I86" s="43" t="str">
        <f>IF(H86="-","-",IF(('População Atendida'!J84*(1+H86))&lt;=D86,'População Atendida'!J84*(1+H86),D86))</f>
        <v>-</v>
      </c>
      <c r="J86" s="43" t="str">
        <f t="shared" si="56"/>
        <v>-</v>
      </c>
      <c r="K86" s="43" t="str">
        <f t="shared" si="57"/>
        <v>-</v>
      </c>
      <c r="L86" s="43" t="str">
        <f t="shared" si="58"/>
        <v>-</v>
      </c>
      <c r="M86" s="43"/>
      <c r="N86" s="62" t="str">
        <f t="shared" si="75"/>
        <v xml:space="preserve">   </v>
      </c>
    </row>
    <row r="87" spans="1:15" x14ac:dyDescent="0.2">
      <c r="A87" s="41">
        <v>78</v>
      </c>
      <c r="B87" s="42" t="s">
        <v>132</v>
      </c>
      <c r="C87" s="54">
        <f>'População Atendida'!O85</f>
        <v>0</v>
      </c>
      <c r="D87" s="43">
        <f>'População Atendida'!F85*(1+C87)</f>
        <v>3915</v>
      </c>
      <c r="E87" s="43">
        <f t="shared" ref="E87:G87" si="87">D87*(1+$C87)</f>
        <v>3915</v>
      </c>
      <c r="F87" s="43">
        <f t="shared" si="87"/>
        <v>3915</v>
      </c>
      <c r="G87" s="43">
        <f t="shared" si="87"/>
        <v>3915</v>
      </c>
      <c r="H87" s="54" t="str">
        <f>IF('População Atendida'!S85="-","-",'População Atendida'!S85)</f>
        <v>-</v>
      </c>
      <c r="I87" s="43" t="str">
        <f>IF(H87="-","-",IF(('População Atendida'!J85*(1+H87))&lt;=D87,'População Atendida'!J85*(1+H87),D87))</f>
        <v>-</v>
      </c>
      <c r="J87" s="43" t="str">
        <f t="shared" si="56"/>
        <v>-</v>
      </c>
      <c r="K87" s="43" t="str">
        <f t="shared" si="57"/>
        <v>-</v>
      </c>
      <c r="L87" s="43" t="str">
        <f t="shared" si="58"/>
        <v>-</v>
      </c>
      <c r="M87" s="43"/>
      <c r="N87" s="62" t="str">
        <f t="shared" si="75"/>
        <v xml:space="preserve">   </v>
      </c>
    </row>
    <row r="88" spans="1:15" x14ac:dyDescent="0.2">
      <c r="A88" s="41">
        <v>79</v>
      </c>
      <c r="B88" s="42" t="s">
        <v>133</v>
      </c>
      <c r="C88" s="54">
        <f>'População Atendida'!O86</f>
        <v>1.0461160817184243E-2</v>
      </c>
      <c r="D88" s="43">
        <f>'População Atendida'!F86*(1+C88)</f>
        <v>10144.524824024122</v>
      </c>
      <c r="E88" s="43">
        <f t="shared" ref="E88:G88" si="88">D88*(1+$C88)</f>
        <v>10250.648329622156</v>
      </c>
      <c r="F88" s="43">
        <f t="shared" si="88"/>
        <v>10357.882010278734</v>
      </c>
      <c r="G88" s="43">
        <f t="shared" si="88"/>
        <v>10466.23747971368</v>
      </c>
      <c r="H88" s="54" t="str">
        <f>IF('População Atendida'!S86="-","-",'População Atendida'!S86)</f>
        <v>-</v>
      </c>
      <c r="I88" s="43" t="str">
        <f>IF(H88="-","-",IF(('População Atendida'!J86*(1+H88))&lt;=D88,'População Atendida'!J86*(1+H88),D88))</f>
        <v>-</v>
      </c>
      <c r="J88" s="43" t="str">
        <f t="shared" si="56"/>
        <v>-</v>
      </c>
      <c r="K88" s="43" t="str">
        <f t="shared" si="57"/>
        <v>-</v>
      </c>
      <c r="L88" s="43" t="str">
        <f t="shared" si="58"/>
        <v>-</v>
      </c>
      <c r="M88" s="43"/>
      <c r="N88" s="62" t="str">
        <f t="shared" si="75"/>
        <v xml:space="preserve">   </v>
      </c>
    </row>
    <row r="89" spans="1:15" x14ac:dyDescent="0.2">
      <c r="A89" s="41">
        <v>80</v>
      </c>
      <c r="B89" s="42" t="s">
        <v>41</v>
      </c>
      <c r="C89" s="54">
        <f>'População Atendida'!O87</f>
        <v>1.4647670594696962E-2</v>
      </c>
      <c r="D89" s="43">
        <f>'População Atendida'!F87*(1+C89)</f>
        <v>3969.2509549829247</v>
      </c>
      <c r="E89" s="43">
        <f t="shared" ref="E89:G89" si="89">D89*(1+$C89)</f>
        <v>4027.391235479201</v>
      </c>
      <c r="F89" s="43">
        <f t="shared" si="89"/>
        <v>4086.3831356524697</v>
      </c>
      <c r="G89" s="43">
        <f t="shared" si="89"/>
        <v>4146.2391297472323</v>
      </c>
      <c r="H89" s="54" t="str">
        <f>IF('População Atendida'!S87="-","-",'População Atendida'!S87)</f>
        <v>-</v>
      </c>
      <c r="I89" s="43" t="str">
        <f>IF(H89="-","-",IF(('População Atendida'!J87*(1+H89))&lt;=D89,'População Atendida'!J87*(1+H89),D89))</f>
        <v>-</v>
      </c>
      <c r="J89" s="43" t="str">
        <f t="shared" si="56"/>
        <v>-</v>
      </c>
      <c r="K89" s="43" t="str">
        <f t="shared" si="57"/>
        <v>-</v>
      </c>
      <c r="L89" s="43" t="str">
        <f t="shared" si="58"/>
        <v>-</v>
      </c>
      <c r="M89" s="43"/>
      <c r="N89" s="62" t="str">
        <f t="shared" si="75"/>
        <v xml:space="preserve">   </v>
      </c>
    </row>
    <row r="90" spans="1:15" x14ac:dyDescent="0.2">
      <c r="A90" s="41">
        <v>81</v>
      </c>
      <c r="B90" s="42" t="s">
        <v>134</v>
      </c>
      <c r="C90" s="54">
        <f>'População Atendida'!O88</f>
        <v>1.5400012404876437E-2</v>
      </c>
      <c r="D90" s="43">
        <f>'População Atendida'!F88*(1+C90)</f>
        <v>113911.04605962147</v>
      </c>
      <c r="E90" s="43">
        <f t="shared" ref="E90:G90" si="90">D90*(1+$C90)</f>
        <v>115665.27758199211</v>
      </c>
      <c r="F90" s="43">
        <f t="shared" si="90"/>
        <v>117446.52429156828</v>
      </c>
      <c r="G90" s="43">
        <f t="shared" si="90"/>
        <v>119255.20222256806</v>
      </c>
      <c r="H90" s="54">
        <f>IF('População Atendida'!S88="-","-",'População Atendida'!S88)</f>
        <v>6.8718516788351655E-2</v>
      </c>
      <c r="I90" s="43">
        <f>IF(H90="-","-",IF(('População Atendida'!J88*(1+H90))&lt;=D90,'População Atendida'!J88*(1+H90),D90))</f>
        <v>113911.04605962147</v>
      </c>
      <c r="J90" s="43">
        <f t="shared" si="56"/>
        <v>115665.27758199211</v>
      </c>
      <c r="K90" s="43">
        <f t="shared" si="57"/>
        <v>117446.52429156828</v>
      </c>
      <c r="L90" s="43">
        <f t="shared" si="58"/>
        <v>119255.20222256806</v>
      </c>
      <c r="M90" s="43"/>
      <c r="N90" s="62" t="str">
        <f t="shared" si="75"/>
        <v>ok</v>
      </c>
      <c r="O90" s="39" t="s">
        <v>285</v>
      </c>
    </row>
    <row r="91" spans="1:15" x14ac:dyDescent="0.2">
      <c r="A91" s="41">
        <v>82</v>
      </c>
      <c r="B91" s="42" t="s">
        <v>135</v>
      </c>
      <c r="C91" s="54">
        <f>'População Atendida'!O89</f>
        <v>0</v>
      </c>
      <c r="D91" s="43">
        <f>'População Atendida'!F89*(1+C91)</f>
        <v>2851</v>
      </c>
      <c r="E91" s="43">
        <f t="shared" ref="E91:G91" si="91">D91*(1+$C91)</f>
        <v>2851</v>
      </c>
      <c r="F91" s="43">
        <f t="shared" si="91"/>
        <v>2851</v>
      </c>
      <c r="G91" s="43">
        <f t="shared" si="91"/>
        <v>2851</v>
      </c>
      <c r="H91" s="54" t="str">
        <f>IF('População Atendida'!S89="-","-",'População Atendida'!S89)</f>
        <v>-</v>
      </c>
      <c r="I91" s="43" t="str">
        <f>IF(H91="-","-",IF(('População Atendida'!J89*(1+H91))&lt;=D91,'População Atendida'!J89*(1+H91),D91))</f>
        <v>-</v>
      </c>
      <c r="J91" s="43" t="str">
        <f t="shared" si="56"/>
        <v>-</v>
      </c>
      <c r="K91" s="43" t="str">
        <f t="shared" si="57"/>
        <v>-</v>
      </c>
      <c r="L91" s="43" t="str">
        <f t="shared" si="58"/>
        <v>-</v>
      </c>
      <c r="M91" s="43"/>
      <c r="N91" s="62" t="str">
        <f t="shared" si="75"/>
        <v xml:space="preserve">   </v>
      </c>
    </row>
    <row r="92" spans="1:15" x14ac:dyDescent="0.2">
      <c r="A92" s="41">
        <v>83</v>
      </c>
      <c r="B92" s="42" t="s">
        <v>136</v>
      </c>
      <c r="C92" s="54">
        <f>'População Atendida'!O90</f>
        <v>1.5001470776316838E-2</v>
      </c>
      <c r="D92" s="43">
        <f>'População Atendida'!F90*(1+C92)</f>
        <v>1347.7697029703322</v>
      </c>
      <c r="E92" s="43">
        <f t="shared" ref="E92:G92" si="92">D92*(1+$C92)</f>
        <v>1367.988230782647</v>
      </c>
      <c r="F92" s="43">
        <f t="shared" si="92"/>
        <v>1388.5100662490781</v>
      </c>
      <c r="G92" s="43">
        <f t="shared" si="92"/>
        <v>1409.3397594305354</v>
      </c>
      <c r="H92" s="54" t="str">
        <f>IF('População Atendida'!S90="-","-",'População Atendida'!S90)</f>
        <v>-</v>
      </c>
      <c r="I92" s="43" t="str">
        <f>IF(H92="-","-",IF(('População Atendida'!J90*(1+H92))&lt;=D92,'População Atendida'!J90*(1+H92),D92))</f>
        <v>-</v>
      </c>
      <c r="J92" s="43" t="str">
        <f t="shared" si="56"/>
        <v>-</v>
      </c>
      <c r="K92" s="43" t="str">
        <f t="shared" si="57"/>
        <v>-</v>
      </c>
      <c r="L92" s="43" t="str">
        <f t="shared" si="58"/>
        <v>-</v>
      </c>
      <c r="M92" s="43"/>
      <c r="N92" s="62" t="str">
        <f t="shared" si="75"/>
        <v xml:space="preserve">   </v>
      </c>
    </row>
    <row r="93" spans="1:15" x14ac:dyDescent="0.2">
      <c r="A93" s="41">
        <v>84</v>
      </c>
      <c r="B93" s="42" t="s">
        <v>137</v>
      </c>
      <c r="C93" s="54">
        <f>'População Atendida'!O91</f>
        <v>9.9999490093656313E-4</v>
      </c>
      <c r="D93" s="43">
        <f>'População Atendida'!F91*(1+C93)</f>
        <v>10437.967486829311</v>
      </c>
      <c r="E93" s="43">
        <f t="shared" ref="E93:G93" si="93">D93*(1+$C93)</f>
        <v>10448.405401092281</v>
      </c>
      <c r="F93" s="43">
        <f t="shared" si="93"/>
        <v>10458.85375321629</v>
      </c>
      <c r="G93" s="43">
        <f t="shared" si="93"/>
        <v>10469.312553639147</v>
      </c>
      <c r="H93" s="54" t="str">
        <f>IF('População Atendida'!S91="-","-",'População Atendida'!S91)</f>
        <v>-</v>
      </c>
      <c r="I93" s="43" t="str">
        <f>IF(H93="-","-",IF(('População Atendida'!J91*(1+H93))&lt;=D93,'População Atendida'!J91*(1+H93),D93))</f>
        <v>-</v>
      </c>
      <c r="J93" s="43" t="str">
        <f t="shared" si="56"/>
        <v>-</v>
      </c>
      <c r="K93" s="43" t="str">
        <f t="shared" si="57"/>
        <v>-</v>
      </c>
      <c r="L93" s="43" t="str">
        <f t="shared" si="58"/>
        <v>-</v>
      </c>
      <c r="M93" s="43"/>
      <c r="N93" s="62" t="str">
        <f t="shared" si="75"/>
        <v xml:space="preserve">   </v>
      </c>
    </row>
    <row r="94" spans="1:15" x14ac:dyDescent="0.2">
      <c r="A94" s="41">
        <v>85</v>
      </c>
      <c r="B94" s="42" t="s">
        <v>42</v>
      </c>
      <c r="C94" s="54">
        <f>'População Atendida'!O92</f>
        <v>4.7996723010804154E-3</v>
      </c>
      <c r="D94" s="43">
        <f>'População Atendida'!F92*(1+C94)</f>
        <v>4935.2645024444928</v>
      </c>
      <c r="E94" s="43">
        <f t="shared" ref="E94:G94" si="94">D94*(1+$C94)</f>
        <v>4958.9521547753811</v>
      </c>
      <c r="F94" s="43">
        <f t="shared" si="94"/>
        <v>4982.7535000750395</v>
      </c>
      <c r="G94" s="43">
        <f t="shared" si="94"/>
        <v>5006.6690840324609</v>
      </c>
      <c r="H94" s="54" t="str">
        <f>IF('População Atendida'!S92="-","-",'População Atendida'!S92)</f>
        <v>-</v>
      </c>
      <c r="I94" s="43" t="str">
        <f>IF(H94="-","-",IF(('População Atendida'!J92*(1+H94))&lt;=D94,'População Atendida'!J92*(1+H94),D94))</f>
        <v>-</v>
      </c>
      <c r="J94" s="43" t="str">
        <f t="shared" si="56"/>
        <v>-</v>
      </c>
      <c r="K94" s="43" t="str">
        <f t="shared" si="57"/>
        <v>-</v>
      </c>
      <c r="L94" s="43" t="str">
        <f t="shared" si="58"/>
        <v>-</v>
      </c>
      <c r="M94" s="43"/>
      <c r="N94" s="62" t="str">
        <f t="shared" si="75"/>
        <v xml:space="preserve">   </v>
      </c>
    </row>
    <row r="95" spans="1:15" x14ac:dyDescent="0.2">
      <c r="A95" s="41">
        <v>86</v>
      </c>
      <c r="B95" s="42" t="s">
        <v>138</v>
      </c>
      <c r="C95" s="54">
        <f>'População Atendida'!O93</f>
        <v>2.3260902382775603E-2</v>
      </c>
      <c r="D95" s="43">
        <f>'População Atendida'!F93*(1+C95)</f>
        <v>65977.059250768842</v>
      </c>
      <c r="E95" s="43">
        <f t="shared" ref="E95:G95" si="95">D95*(1+$C95)</f>
        <v>67511.745185503576</v>
      </c>
      <c r="F95" s="43">
        <f t="shared" si="95"/>
        <v>69082.129299954395</v>
      </c>
      <c r="G95" s="43">
        <f t="shared" si="95"/>
        <v>70689.041965994926</v>
      </c>
      <c r="H95" s="54">
        <f>IF('População Atendida'!S93="-","-",'População Atendida'!S93)</f>
        <v>3.3665396032922859E-2</v>
      </c>
      <c r="I95" s="43">
        <f>IF(H95="-","-",IF(('População Atendida'!J93*(1+H95))&lt;=D95,'População Atendida'!J93*(1+H95),D95))</f>
        <v>65977.059250768842</v>
      </c>
      <c r="J95" s="43">
        <f t="shared" si="56"/>
        <v>67511.745185503576</v>
      </c>
      <c r="K95" s="43">
        <f t="shared" si="57"/>
        <v>69082.129299954395</v>
      </c>
      <c r="L95" s="43">
        <f t="shared" si="58"/>
        <v>70689.041965994926</v>
      </c>
      <c r="M95" s="43"/>
      <c r="N95" s="62" t="str">
        <f t="shared" si="75"/>
        <v>ok</v>
      </c>
      <c r="O95" s="39" t="s">
        <v>285</v>
      </c>
    </row>
    <row r="96" spans="1:15" x14ac:dyDescent="0.2">
      <c r="A96" s="41">
        <v>87</v>
      </c>
      <c r="B96" s="42" t="s">
        <v>43</v>
      </c>
      <c r="C96" s="54" t="s">
        <v>22</v>
      </c>
      <c r="D96" s="122">
        <v>1561651</v>
      </c>
      <c r="E96" s="122">
        <v>1589141</v>
      </c>
      <c r="F96" s="122">
        <v>1616770</v>
      </c>
      <c r="G96" s="122">
        <v>1639616</v>
      </c>
      <c r="H96" s="54" t="s">
        <v>22</v>
      </c>
      <c r="I96" s="122">
        <v>1252862</v>
      </c>
      <c r="J96" s="122">
        <v>1322956</v>
      </c>
      <c r="K96" s="122">
        <v>1390422</v>
      </c>
      <c r="L96" s="122">
        <v>1442862</v>
      </c>
      <c r="M96" s="43" t="s">
        <v>289</v>
      </c>
      <c r="N96" s="62" t="str">
        <f t="shared" si="75"/>
        <v>ok</v>
      </c>
    </row>
    <row r="97" spans="1:15" x14ac:dyDescent="0.2">
      <c r="A97" s="41">
        <v>88</v>
      </c>
      <c r="B97" s="42" t="s">
        <v>139</v>
      </c>
      <c r="C97" s="54">
        <f>'População Atendida'!O95</f>
        <v>2.0600025945880441E-2</v>
      </c>
      <c r="D97" s="43">
        <f>'População Atendida'!F95*(1+C97)</f>
        <v>44245.542212818269</v>
      </c>
      <c r="E97" s="43">
        <f t="shared" ref="E97:G97" si="96">D97*(1+$C97)</f>
        <v>45157.001530391877</v>
      </c>
      <c r="F97" s="43">
        <f t="shared" si="96"/>
        <v>46087.236933556116</v>
      </c>
      <c r="G97" s="43">
        <f t="shared" si="96"/>
        <v>47036.635210161316</v>
      </c>
      <c r="H97" s="54">
        <f>IF('População Atendida'!S95="-","-",'População Atendida'!S95)</f>
        <v>1.5849903426254079E-2</v>
      </c>
      <c r="I97" s="43">
        <f>IF(H97="-","-",IF(('População Atendida'!J95*(1+H97))&lt;=D97,'População Atendida'!J95*(1+H97),D97))</f>
        <v>17045.036956080425</v>
      </c>
      <c r="J97" s="43">
        <f t="shared" si="56"/>
        <v>17315.199145731229</v>
      </c>
      <c r="K97" s="43">
        <f t="shared" si="57"/>
        <v>17589.643379997426</v>
      </c>
      <c r="L97" s="43">
        <f t="shared" si="58"/>
        <v>17868.437528872633</v>
      </c>
      <c r="M97" s="43"/>
      <c r="N97" s="62" t="str">
        <f t="shared" si="75"/>
        <v>ok</v>
      </c>
    </row>
    <row r="98" spans="1:15" x14ac:dyDescent="0.2">
      <c r="A98" s="41">
        <v>89</v>
      </c>
      <c r="B98" s="42" t="s">
        <v>140</v>
      </c>
      <c r="C98" s="54">
        <f>'População Atendida'!O96</f>
        <v>9.2885172552902937E-3</v>
      </c>
      <c r="D98" s="43">
        <f>'População Atendida'!F96*(1+C98)</f>
        <v>18858.091672197163</v>
      </c>
      <c r="E98" s="43">
        <f t="shared" ref="E98:G98" si="97">D98*(1+$C98)</f>
        <v>19033.255382096213</v>
      </c>
      <c r="F98" s="43">
        <f t="shared" si="97"/>
        <v>19210.04610313716</v>
      </c>
      <c r="G98" s="43">
        <f t="shared" si="97"/>
        <v>19388.478947841071</v>
      </c>
      <c r="H98" s="54">
        <f>IF('População Atendida'!S96="-","-",'População Atendida'!S96)</f>
        <v>8.7118060784448614E-2</v>
      </c>
      <c r="I98" s="43">
        <f>IF(H98="-","-",IF(('População Atendida'!J96*(1+H98))&lt;=D98,'População Atendida'!J96*(1+H98),D98))</f>
        <v>17806.156754742464</v>
      </c>
      <c r="J98" s="43">
        <f t="shared" si="56"/>
        <v>19033.255382096213</v>
      </c>
      <c r="K98" s="43">
        <f t="shared" si="57"/>
        <v>19210.04610313716</v>
      </c>
      <c r="L98" s="43">
        <f t="shared" si="58"/>
        <v>19388.478947841071</v>
      </c>
      <c r="M98" s="43"/>
      <c r="N98" s="62" t="str">
        <f t="shared" si="75"/>
        <v>ok</v>
      </c>
      <c r="O98" s="39" t="s">
        <v>285</v>
      </c>
    </row>
    <row r="99" spans="1:15" x14ac:dyDescent="0.2">
      <c r="A99" s="41">
        <v>90</v>
      </c>
      <c r="B99" s="42" t="s">
        <v>141</v>
      </c>
      <c r="C99" s="54">
        <f>'População Atendida'!O97</f>
        <v>4.0192002141247497E-3</v>
      </c>
      <c r="D99" s="43">
        <f>'População Atendida'!F97*(1+C99)</f>
        <v>32928.385981166561</v>
      </c>
      <c r="E99" s="43">
        <f t="shared" ref="E99:G99" si="98">D99*(1+$C99)</f>
        <v>33060.731757152847</v>
      </c>
      <c r="F99" s="43">
        <f t="shared" si="98"/>
        <v>33193.609457310318</v>
      </c>
      <c r="G99" s="43">
        <f t="shared" si="98"/>
        <v>33327.021219548718</v>
      </c>
      <c r="H99" s="54">
        <f>IF('População Atendida'!S97="-","-",'População Atendida'!S97)</f>
        <v>2.3841321588095682E-2</v>
      </c>
      <c r="I99" s="43">
        <f>IF(H99="-","-",IF(('População Atendida'!J97*(1+H99))&lt;=D99,'População Atendida'!J97*(1+H99),D99))</f>
        <v>18071.956266723286</v>
      </c>
      <c r="J99" s="43">
        <f t="shared" si="56"/>
        <v>18502.815587804238</v>
      </c>
      <c r="K99" s="43">
        <f t="shared" si="57"/>
        <v>18943.947164518308</v>
      </c>
      <c r="L99" s="43">
        <f t="shared" si="58"/>
        <v>19395.595901015484</v>
      </c>
      <c r="M99" s="43"/>
      <c r="N99" s="62" t="str">
        <f t="shared" si="75"/>
        <v>ok</v>
      </c>
    </row>
    <row r="100" spans="1:15" x14ac:dyDescent="0.2">
      <c r="A100" s="41">
        <v>91</v>
      </c>
      <c r="B100" s="42" t="s">
        <v>142</v>
      </c>
      <c r="C100" s="54">
        <f>'População Atendida'!O98</f>
        <v>1.5815878280963435E-2</v>
      </c>
      <c r="D100" s="43">
        <f>'População Atendida'!F98*(1+C100)</f>
        <v>4165.9421821004935</v>
      </c>
      <c r="E100" s="43">
        <f t="shared" ref="E100:G100" si="99">D100*(1+$C100)</f>
        <v>4231.8302165781261</v>
      </c>
      <c r="F100" s="43">
        <f t="shared" si="99"/>
        <v>4298.7603281892289</v>
      </c>
      <c r="G100" s="43">
        <f t="shared" si="99"/>
        <v>4366.7489982989036</v>
      </c>
      <c r="H100" s="54" t="str">
        <f>IF('População Atendida'!S98="-","-",'População Atendida'!S98)</f>
        <v>-</v>
      </c>
      <c r="I100" s="43" t="str">
        <f>IF(H100="-","-",IF(('População Atendida'!J98*(1+H100))&lt;=D100,'População Atendida'!J98*(1+H100),D100))</f>
        <v>-</v>
      </c>
      <c r="J100" s="43" t="str">
        <f t="shared" si="56"/>
        <v>-</v>
      </c>
      <c r="K100" s="43" t="str">
        <f t="shared" si="57"/>
        <v>-</v>
      </c>
      <c r="L100" s="43" t="str">
        <f t="shared" si="58"/>
        <v>-</v>
      </c>
      <c r="M100" s="43"/>
      <c r="N100" s="62" t="str">
        <f t="shared" si="75"/>
        <v xml:space="preserve">   </v>
      </c>
    </row>
    <row r="101" spans="1:15" x14ac:dyDescent="0.2">
      <c r="A101" s="41">
        <v>92</v>
      </c>
      <c r="B101" s="42" t="s">
        <v>143</v>
      </c>
      <c r="C101" s="54">
        <f>'População Atendida'!O99</f>
        <v>1.4003279583963961E-3</v>
      </c>
      <c r="D101" s="43">
        <f>'População Atendida'!F99*(1+C101)</f>
        <v>11815.782833666388</v>
      </c>
      <c r="E101" s="43">
        <f t="shared" ref="E101:G101" si="100">D101*(1+$C101)</f>
        <v>11832.328804718711</v>
      </c>
      <c r="F101" s="43">
        <f t="shared" si="100"/>
        <v>11848.897945556895</v>
      </c>
      <c r="G101" s="43">
        <f t="shared" si="100"/>
        <v>11865.490288626243</v>
      </c>
      <c r="H101" s="54">
        <f>IF('População Atendida'!S99="-","-",'População Atendida'!S99)</f>
        <v>1.8891605206576536E-2</v>
      </c>
      <c r="I101" s="43">
        <f>IF(H101="-","-",IF(('População Atendida'!J99*(1+H101))&lt;=D101,'População Atendida'!J99*(1+H101),D101))</f>
        <v>10075.605116650744</v>
      </c>
      <c r="J101" s="43">
        <f t="shared" si="56"/>
        <v>10265.949470731874</v>
      </c>
      <c r="K101" s="43">
        <f t="shared" si="57"/>
        <v>10459.889735203604</v>
      </c>
      <c r="L101" s="43">
        <f t="shared" si="58"/>
        <v>10657.493842585394</v>
      </c>
      <c r="M101" s="43"/>
      <c r="N101" s="62" t="str">
        <f t="shared" si="75"/>
        <v>ok</v>
      </c>
    </row>
    <row r="102" spans="1:15" x14ac:dyDescent="0.2">
      <c r="A102" s="41">
        <v>93</v>
      </c>
      <c r="B102" s="42" t="s">
        <v>144</v>
      </c>
      <c r="C102" s="54">
        <f>'População Atendida'!O100</f>
        <v>0</v>
      </c>
      <c r="D102" s="43">
        <f>'População Atendida'!F100*(1+C102)</f>
        <v>1341</v>
      </c>
      <c r="E102" s="43">
        <f t="shared" ref="E102:G102" si="101">D102*(1+$C102)</f>
        <v>1341</v>
      </c>
      <c r="F102" s="43">
        <f t="shared" si="101"/>
        <v>1341</v>
      </c>
      <c r="G102" s="43">
        <f t="shared" si="101"/>
        <v>1341</v>
      </c>
      <c r="H102" s="54" t="str">
        <f>IF('População Atendida'!S100="-","-",'População Atendida'!S100)</f>
        <v>-</v>
      </c>
      <c r="I102" s="43" t="str">
        <f>IF(H102="-","-",IF(('População Atendida'!J100*(1+H102))&lt;=D102,'População Atendida'!J100*(1+H102),D102))</f>
        <v>-</v>
      </c>
      <c r="J102" s="43" t="str">
        <f t="shared" si="56"/>
        <v>-</v>
      </c>
      <c r="K102" s="43" t="str">
        <f t="shared" si="57"/>
        <v>-</v>
      </c>
      <c r="L102" s="43" t="str">
        <f t="shared" si="58"/>
        <v>-</v>
      </c>
      <c r="M102" s="43"/>
      <c r="N102" s="62" t="str">
        <f t="shared" si="75"/>
        <v xml:space="preserve">   </v>
      </c>
    </row>
    <row r="103" spans="1:15" x14ac:dyDescent="0.2">
      <c r="A103" s="41">
        <v>94</v>
      </c>
      <c r="B103" s="42" t="s">
        <v>145</v>
      </c>
      <c r="C103" s="54">
        <f>'População Atendida'!O101</f>
        <v>0</v>
      </c>
      <c r="D103" s="43">
        <f>'População Atendida'!F101*(1+C103)</f>
        <v>1729</v>
      </c>
      <c r="E103" s="43">
        <f t="shared" ref="E103:G103" si="102">D103*(1+$C103)</f>
        <v>1729</v>
      </c>
      <c r="F103" s="43">
        <f t="shared" si="102"/>
        <v>1729</v>
      </c>
      <c r="G103" s="43">
        <f t="shared" si="102"/>
        <v>1729</v>
      </c>
      <c r="H103" s="54" t="str">
        <f>IF('População Atendida'!S101="-","-",'População Atendida'!S101)</f>
        <v>-</v>
      </c>
      <c r="I103" s="43" t="str">
        <f>IF(H103="-","-",IF(('População Atendida'!J101*(1+H103))&lt;=D103,'População Atendida'!J101*(1+H103),D103))</f>
        <v>-</v>
      </c>
      <c r="J103" s="43" t="str">
        <f t="shared" si="56"/>
        <v>-</v>
      </c>
      <c r="K103" s="43" t="str">
        <f t="shared" si="57"/>
        <v>-</v>
      </c>
      <c r="L103" s="43" t="str">
        <f t="shared" si="58"/>
        <v>-</v>
      </c>
      <c r="M103" s="43"/>
      <c r="N103" s="62" t="str">
        <f t="shared" si="75"/>
        <v xml:space="preserve">   </v>
      </c>
    </row>
    <row r="104" spans="1:15" x14ac:dyDescent="0.2">
      <c r="A104" s="41">
        <v>95</v>
      </c>
      <c r="B104" s="42" t="s">
        <v>146</v>
      </c>
      <c r="C104" s="54">
        <f>'População Atendida'!O102</f>
        <v>3.5004075436861613E-3</v>
      </c>
      <c r="D104" s="43">
        <f>'População Atendida'!F102*(1+C104)</f>
        <v>2826.2786178141887</v>
      </c>
      <c r="E104" s="43">
        <f t="shared" ref="E104:G104" si="103">D104*(1+$C104)</f>
        <v>2836.1717448085446</v>
      </c>
      <c r="F104" s="43">
        <f t="shared" si="103"/>
        <v>2846.099501779262</v>
      </c>
      <c r="G104" s="43">
        <f t="shared" si="103"/>
        <v>2856.0620099453718</v>
      </c>
      <c r="H104" s="54" t="str">
        <f>IF('População Atendida'!S102="-","-",'População Atendida'!S102)</f>
        <v>-</v>
      </c>
      <c r="I104" s="43" t="str">
        <f>IF(H104="-","-",IF(('População Atendida'!J102*(1+H104))&lt;=D104,'População Atendida'!J102*(1+H104),D104))</f>
        <v>-</v>
      </c>
      <c r="J104" s="43" t="str">
        <f t="shared" si="56"/>
        <v>-</v>
      </c>
      <c r="K104" s="43" t="str">
        <f t="shared" si="57"/>
        <v>-</v>
      </c>
      <c r="L104" s="43" t="str">
        <f t="shared" si="58"/>
        <v>-</v>
      </c>
      <c r="M104" s="43"/>
      <c r="N104" s="62" t="str">
        <f t="shared" si="75"/>
        <v xml:space="preserve">   </v>
      </c>
    </row>
    <row r="105" spans="1:15" x14ac:dyDescent="0.2">
      <c r="A105" s="41">
        <v>96</v>
      </c>
      <c r="B105" s="42" t="s">
        <v>44</v>
      </c>
      <c r="C105" s="54">
        <f>'População Atendida'!O103</f>
        <v>1.7552833864791454E-2</v>
      </c>
      <c r="D105" s="43">
        <f>'População Atendida'!F103*(1+C105)</f>
        <v>11199.735968046183</v>
      </c>
      <c r="E105" s="43">
        <f t="shared" ref="E105:G105" si="104">D105*(1+$C105)</f>
        <v>11396.323072822826</v>
      </c>
      <c r="F105" s="43">
        <f t="shared" si="104"/>
        <v>11596.360838389575</v>
      </c>
      <c r="G105" s="43">
        <f t="shared" si="104"/>
        <v>11799.909833622001</v>
      </c>
      <c r="H105" s="54" t="str">
        <f>IF('População Atendida'!S103="-","-",'População Atendida'!S103)</f>
        <v>-</v>
      </c>
      <c r="I105" s="43" t="str">
        <f>IF(H105="-","-",IF(('População Atendida'!J103*(1+H105))&lt;=D105,'População Atendida'!J103*(1+H105),D105))</f>
        <v>-</v>
      </c>
      <c r="J105" s="43" t="str">
        <f t="shared" si="56"/>
        <v>-</v>
      </c>
      <c r="K105" s="43" t="str">
        <f t="shared" si="57"/>
        <v>-</v>
      </c>
      <c r="L105" s="43" t="str">
        <f t="shared" si="58"/>
        <v>-</v>
      </c>
      <c r="M105" s="43"/>
      <c r="N105" s="62" t="str">
        <f t="shared" si="75"/>
        <v xml:space="preserve">   </v>
      </c>
    </row>
    <row r="106" spans="1:15" x14ac:dyDescent="0.2">
      <c r="A106" s="41">
        <v>97</v>
      </c>
      <c r="B106" s="42" t="s">
        <v>147</v>
      </c>
      <c r="C106" s="54">
        <f>'População Atendida'!O104</f>
        <v>0</v>
      </c>
      <c r="D106" s="43">
        <f>'População Atendida'!F104*(1+C106)</f>
        <v>2848</v>
      </c>
      <c r="E106" s="43">
        <f t="shared" ref="E106:G106" si="105">D106*(1+$C106)</f>
        <v>2848</v>
      </c>
      <c r="F106" s="43">
        <f t="shared" si="105"/>
        <v>2848</v>
      </c>
      <c r="G106" s="43">
        <f t="shared" si="105"/>
        <v>2848</v>
      </c>
      <c r="H106" s="54" t="str">
        <f>IF('População Atendida'!S104="-","-",'População Atendida'!S104)</f>
        <v>-</v>
      </c>
      <c r="I106" s="43" t="str">
        <f>IF(H106="-","-",IF(('População Atendida'!J104*(1+H106))&lt;=D106,'População Atendida'!J104*(1+H106),D106))</f>
        <v>-</v>
      </c>
      <c r="J106" s="43" t="str">
        <f t="shared" si="56"/>
        <v>-</v>
      </c>
      <c r="K106" s="43" t="str">
        <f t="shared" si="57"/>
        <v>-</v>
      </c>
      <c r="L106" s="43" t="str">
        <f t="shared" si="58"/>
        <v>-</v>
      </c>
      <c r="M106" s="43"/>
      <c r="N106" s="62" t="str">
        <f t="shared" si="75"/>
        <v xml:space="preserve">   </v>
      </c>
    </row>
    <row r="107" spans="1:15" x14ac:dyDescent="0.2">
      <c r="A107" s="41">
        <v>98</v>
      </c>
      <c r="B107" s="42" t="s">
        <v>148</v>
      </c>
      <c r="C107" s="54">
        <f>'População Atendida'!O105</f>
        <v>9.1999000603601722E-3</v>
      </c>
      <c r="D107" s="43">
        <f>'População Atendida'!F105*(1+C107)</f>
        <v>10647.0488536378</v>
      </c>
      <c r="E107" s="43">
        <f t="shared" ref="E107:G107" si="106">D107*(1+$C107)</f>
        <v>10745.00063902904</v>
      </c>
      <c r="F107" s="43">
        <f t="shared" si="106"/>
        <v>10843.853571056614</v>
      </c>
      <c r="G107" s="43">
        <f t="shared" si="106"/>
        <v>10943.615940179514</v>
      </c>
      <c r="H107" s="54" t="str">
        <f>IF('População Atendida'!S105="-","-",'População Atendida'!S105)</f>
        <v>-</v>
      </c>
      <c r="I107" s="43" t="str">
        <f>IF(H107="-","-",IF(('População Atendida'!J105*(1+H107))&lt;=D107,'População Atendida'!J105*(1+H107),D107))</f>
        <v>-</v>
      </c>
      <c r="J107" s="43" t="str">
        <f t="shared" si="56"/>
        <v>-</v>
      </c>
      <c r="K107" s="43" t="str">
        <f t="shared" si="57"/>
        <v>-</v>
      </c>
      <c r="L107" s="43" t="str">
        <f t="shared" si="58"/>
        <v>-</v>
      </c>
      <c r="M107" s="43"/>
      <c r="N107" s="62" t="str">
        <f t="shared" si="75"/>
        <v xml:space="preserve">   </v>
      </c>
    </row>
    <row r="108" spans="1:15" x14ac:dyDescent="0.2">
      <c r="A108" s="41">
        <v>99</v>
      </c>
      <c r="B108" s="42" t="s">
        <v>149</v>
      </c>
      <c r="C108" s="54">
        <f>'População Atendida'!O106</f>
        <v>6.6997955121985012E-3</v>
      </c>
      <c r="D108" s="43">
        <f>'População Atendida'!F106*(1+C108)</f>
        <v>5349.4617753804514</v>
      </c>
      <c r="E108" s="43">
        <f t="shared" ref="E108:G108" si="107">D108*(1+$C108)</f>
        <v>5385.3020753758228</v>
      </c>
      <c r="F108" s="43">
        <f t="shared" si="107"/>
        <v>5421.3824980522595</v>
      </c>
      <c r="G108" s="43">
        <f t="shared" si="107"/>
        <v>5457.7046521826223</v>
      </c>
      <c r="H108" s="54" t="str">
        <f>IF('População Atendida'!S106="-","-",'População Atendida'!S106)</f>
        <v>-</v>
      </c>
      <c r="I108" s="43" t="str">
        <f>IF(H108="-","-",IF(('População Atendida'!J106*(1+H108))&lt;=D108,'População Atendida'!J106*(1+H108),D108))</f>
        <v>-</v>
      </c>
      <c r="J108" s="43" t="str">
        <f t="shared" si="56"/>
        <v>-</v>
      </c>
      <c r="K108" s="43" t="str">
        <f t="shared" si="57"/>
        <v>-</v>
      </c>
      <c r="L108" s="43" t="str">
        <f t="shared" si="58"/>
        <v>-</v>
      </c>
      <c r="M108" s="43"/>
      <c r="N108" s="62" t="str">
        <f t="shared" si="75"/>
        <v xml:space="preserve">   </v>
      </c>
    </row>
    <row r="109" spans="1:15" x14ac:dyDescent="0.2">
      <c r="A109" s="41">
        <v>100</v>
      </c>
      <c r="B109" s="42" t="s">
        <v>45</v>
      </c>
      <c r="C109" s="54" t="s">
        <v>22</v>
      </c>
      <c r="D109" s="122">
        <v>14127</v>
      </c>
      <c r="E109" s="122">
        <v>14354</v>
      </c>
      <c r="F109" s="122">
        <v>14584</v>
      </c>
      <c r="G109" s="122">
        <v>14819</v>
      </c>
      <c r="H109" s="54" t="str">
        <f>IF('População Atendida'!S107="-","-",'População Atendida'!S107)</f>
        <v>-</v>
      </c>
      <c r="I109" s="122">
        <f>D109*0.62</f>
        <v>8758.74</v>
      </c>
      <c r="J109" s="122">
        <f>E109*0.64</f>
        <v>9186.56</v>
      </c>
      <c r="K109" s="122">
        <f>F109*0.63</f>
        <v>9187.92</v>
      </c>
      <c r="L109" s="122">
        <f>G109*0.64</f>
        <v>9484.16</v>
      </c>
      <c r="M109" s="43" t="s">
        <v>289</v>
      </c>
      <c r="N109" s="62" t="str">
        <f t="shared" si="75"/>
        <v>ok</v>
      </c>
    </row>
    <row r="110" spans="1:15" x14ac:dyDescent="0.2">
      <c r="A110" s="41">
        <v>101</v>
      </c>
      <c r="B110" s="42" t="s">
        <v>46</v>
      </c>
      <c r="C110" s="54" t="s">
        <v>22</v>
      </c>
      <c r="D110" s="122">
        <v>49961</v>
      </c>
      <c r="E110" s="122">
        <v>50290</v>
      </c>
      <c r="F110" s="122">
        <v>50611</v>
      </c>
      <c r="G110" s="122">
        <v>50925</v>
      </c>
      <c r="H110" s="54">
        <f>IF('População Atendida'!S108="-","-",'População Atendida'!S108)</f>
        <v>5.9449987307602153E-3</v>
      </c>
      <c r="I110" s="122">
        <v>44965</v>
      </c>
      <c r="J110" s="122">
        <v>45261</v>
      </c>
      <c r="K110" s="122">
        <v>45550</v>
      </c>
      <c r="L110" s="122">
        <v>45833</v>
      </c>
      <c r="M110" s="43" t="s">
        <v>289</v>
      </c>
      <c r="N110" s="62" t="str">
        <f t="shared" si="75"/>
        <v>ok</v>
      </c>
    </row>
    <row r="111" spans="1:15" x14ac:dyDescent="0.2">
      <c r="A111" s="41">
        <v>102</v>
      </c>
      <c r="B111" s="42" t="s">
        <v>150</v>
      </c>
      <c r="C111" s="54">
        <f>'População Atendida'!O109</f>
        <v>6.900062668089707E-3</v>
      </c>
      <c r="D111" s="43">
        <f>'População Atendida'!F109*(1+C111)</f>
        <v>23775.196142735855</v>
      </c>
      <c r="E111" s="43">
        <f t="shared" ref="E111:G111" si="108">D111*(1+$C111)</f>
        <v>23939.246486066859</v>
      </c>
      <c r="F111" s="43">
        <f t="shared" si="108"/>
        <v>24104.428787047567</v>
      </c>
      <c r="G111" s="43">
        <f t="shared" si="108"/>
        <v>24270.750856256702</v>
      </c>
      <c r="H111" s="54" t="str">
        <f>IF('População Atendida'!S109="-","-",'População Atendida'!S109)</f>
        <v>-</v>
      </c>
      <c r="I111" s="43" t="str">
        <f>IF(H111="-","-",IF(('População Atendida'!J109*(1+H111))&lt;=D111,'População Atendida'!J109*(1+H111),D111))</f>
        <v>-</v>
      </c>
      <c r="J111" s="43" t="str">
        <f t="shared" si="56"/>
        <v>-</v>
      </c>
      <c r="K111" s="43" t="str">
        <f t="shared" si="57"/>
        <v>-</v>
      </c>
      <c r="L111" s="43" t="str">
        <f t="shared" si="58"/>
        <v>-</v>
      </c>
      <c r="M111" s="43"/>
      <c r="N111" s="62" t="str">
        <f t="shared" si="75"/>
        <v xml:space="preserve">   </v>
      </c>
    </row>
    <row r="112" spans="1:15" x14ac:dyDescent="0.2">
      <c r="A112" s="41">
        <v>103</v>
      </c>
      <c r="B112" s="42" t="s">
        <v>151</v>
      </c>
      <c r="C112" s="54">
        <f>'População Atendida'!O110</f>
        <v>1.3998096528837999E-3</v>
      </c>
      <c r="D112" s="43">
        <f>'População Atendida'!F110*(1+C112)</f>
        <v>1327.1651817310633</v>
      </c>
      <c r="E112" s="43">
        <f t="shared" ref="E112:G112" si="109">D112*(1+$C112)</f>
        <v>1329.0229603634216</v>
      </c>
      <c r="F112" s="43">
        <f t="shared" si="109"/>
        <v>1330.8833395322424</v>
      </c>
      <c r="G112" s="43">
        <f t="shared" si="109"/>
        <v>1332.7463228777819</v>
      </c>
      <c r="H112" s="54" t="str">
        <f>IF('População Atendida'!S110="-","-",'População Atendida'!S110)</f>
        <v>-</v>
      </c>
      <c r="I112" s="43" t="str">
        <f>IF(H112="-","-",IF(('População Atendida'!J110*(1+H112))&lt;=D112,'População Atendida'!J110*(1+H112),D112))</f>
        <v>-</v>
      </c>
      <c r="J112" s="43" t="str">
        <f t="shared" si="56"/>
        <v>-</v>
      </c>
      <c r="K112" s="43" t="str">
        <f t="shared" si="57"/>
        <v>-</v>
      </c>
      <c r="L112" s="43" t="str">
        <f t="shared" si="58"/>
        <v>-</v>
      </c>
      <c r="M112" s="43"/>
      <c r="N112" s="62" t="str">
        <f t="shared" si="75"/>
        <v xml:space="preserve">   </v>
      </c>
    </row>
    <row r="113" spans="1:15" x14ac:dyDescent="0.2">
      <c r="A113" s="41">
        <v>104</v>
      </c>
      <c r="B113" s="42" t="s">
        <v>152</v>
      </c>
      <c r="C113" s="54">
        <f>'População Atendida'!O111</f>
        <v>6.9990955148586844E-4</v>
      </c>
      <c r="D113" s="43">
        <f>'População Atendida'!F111*(1+C113)</f>
        <v>29518.075533001287</v>
      </c>
      <c r="E113" s="43">
        <f t="shared" ref="E113:G113" si="110">D113*(1+$C113)</f>
        <v>29538.735516008317</v>
      </c>
      <c r="F113" s="43">
        <f t="shared" si="110"/>
        <v>29559.409959134788</v>
      </c>
      <c r="G113" s="43">
        <f t="shared" si="110"/>
        <v>29580.098872501472</v>
      </c>
      <c r="H113" s="54">
        <f>IF('População Atendida'!S111="-","-",'População Atendida'!S111)</f>
        <v>7.2984778166276854E-2</v>
      </c>
      <c r="I113" s="43">
        <f>IF(H113="-","-",IF(('População Atendida'!J111*(1+H113))&lt;=D113,'População Atendida'!J111*(1+H113),D113))</f>
        <v>16420.744448101068</v>
      </c>
      <c r="J113" s="43">
        <f t="shared" si="56"/>
        <v>17619.208838970848</v>
      </c>
      <c r="K113" s="43">
        <f t="shared" si="57"/>
        <v>18905.142887548442</v>
      </c>
      <c r="L113" s="43">
        <f t="shared" si="58"/>
        <v>20284.930547397933</v>
      </c>
      <c r="M113" s="43"/>
      <c r="N113" s="62" t="str">
        <f t="shared" si="75"/>
        <v>ok</v>
      </c>
    </row>
    <row r="114" spans="1:15" x14ac:dyDescent="0.2">
      <c r="A114" s="41">
        <v>105</v>
      </c>
      <c r="B114" s="42" t="s">
        <v>153</v>
      </c>
      <c r="C114" s="54">
        <f>'População Atendida'!O112</f>
        <v>0</v>
      </c>
      <c r="D114" s="43">
        <f>'População Atendida'!F112*(1+C114)</f>
        <v>2266</v>
      </c>
      <c r="E114" s="43">
        <f t="shared" ref="E114:G114" si="111">D114*(1+$C114)</f>
        <v>2266</v>
      </c>
      <c r="F114" s="43">
        <f t="shared" si="111"/>
        <v>2266</v>
      </c>
      <c r="G114" s="43">
        <f t="shared" si="111"/>
        <v>2266</v>
      </c>
      <c r="H114" s="54" t="str">
        <f>IF('População Atendida'!S112="-","-",'População Atendida'!S112)</f>
        <v>-</v>
      </c>
      <c r="I114" s="43" t="str">
        <f>IF(H114="-","-",IF(('População Atendida'!J112*(1+H114))&lt;=D114,'População Atendida'!J112*(1+H114),D114))</f>
        <v>-</v>
      </c>
      <c r="J114" s="43" t="str">
        <f t="shared" si="56"/>
        <v>-</v>
      </c>
      <c r="K114" s="43" t="str">
        <f t="shared" si="57"/>
        <v>-</v>
      </c>
      <c r="L114" s="43" t="str">
        <f t="shared" si="58"/>
        <v>-</v>
      </c>
      <c r="M114" s="43"/>
      <c r="N114" s="62" t="str">
        <f t="shared" si="75"/>
        <v xml:space="preserve">   </v>
      </c>
    </row>
    <row r="115" spans="1:15" x14ac:dyDescent="0.2">
      <c r="A115" s="41">
        <v>106</v>
      </c>
      <c r="B115" s="42" t="s">
        <v>154</v>
      </c>
      <c r="C115" s="54">
        <f>'População Atendida'!O113</f>
        <v>1.5200002231623036E-2</v>
      </c>
      <c r="D115" s="43">
        <f>'População Atendida'!F113*(1+C115)</f>
        <v>36765.81324881898</v>
      </c>
      <c r="E115" s="43">
        <f t="shared" ref="E115:G115" si="112">D115*(1+$C115)</f>
        <v>37324.653692248467</v>
      </c>
      <c r="F115" s="43">
        <f t="shared" si="112"/>
        <v>37891.9885116652</v>
      </c>
      <c r="G115" s="43">
        <f t="shared" si="112"/>
        <v>38467.946821603146</v>
      </c>
      <c r="H115" s="54">
        <f>IF('População Atendida'!S113="-","-",'População Atendida'!S113)</f>
        <v>8.1581349539293097E-3</v>
      </c>
      <c r="I115" s="43">
        <f>IF(H115="-","-",IF(('População Atendida'!J113*(1+H115))&lt;=D115,'População Atendida'!J113*(1+H115),D115))</f>
        <v>23467.199354763095</v>
      </c>
      <c r="J115" s="43">
        <f t="shared" si="56"/>
        <v>23658.647934090015</v>
      </c>
      <c r="K115" s="43">
        <f t="shared" si="57"/>
        <v>23851.658376763822</v>
      </c>
      <c r="L115" s="43">
        <f t="shared" si="58"/>
        <v>24046.243424676479</v>
      </c>
      <c r="M115" s="43"/>
      <c r="N115" s="62" t="str">
        <f t="shared" si="75"/>
        <v>ok</v>
      </c>
    </row>
    <row r="116" spans="1:15" x14ac:dyDescent="0.2">
      <c r="A116" s="41">
        <v>107</v>
      </c>
      <c r="B116" s="42" t="s">
        <v>155</v>
      </c>
      <c r="C116" s="54">
        <f>'População Atendida'!O114</f>
        <v>2.8003298644920776E-3</v>
      </c>
      <c r="D116" s="43">
        <f>'População Atendida'!F114*(1+C116)</f>
        <v>4209.6655327414501</v>
      </c>
      <c r="E116" s="43">
        <f t="shared" ref="E116:G116" si="113">D116*(1+$C116)</f>
        <v>4221.4539848523091</v>
      </c>
      <c r="F116" s="43">
        <f t="shared" si="113"/>
        <v>4233.2754485176702</v>
      </c>
      <c r="G116" s="43">
        <f t="shared" si="113"/>
        <v>4245.1300161807749</v>
      </c>
      <c r="H116" s="54" t="str">
        <f>IF('População Atendida'!S114="-","-",'População Atendida'!S114)</f>
        <v>-</v>
      </c>
      <c r="I116" s="43" t="str">
        <f>IF(H116="-","-",IF(('População Atendida'!J114*(1+H116))&lt;=D116,'População Atendida'!J114*(1+H116),D116))</f>
        <v>-</v>
      </c>
      <c r="J116" s="43" t="str">
        <f t="shared" si="56"/>
        <v>-</v>
      </c>
      <c r="K116" s="43" t="str">
        <f t="shared" si="57"/>
        <v>-</v>
      </c>
      <c r="L116" s="43" t="str">
        <f t="shared" si="58"/>
        <v>-</v>
      </c>
      <c r="M116" s="43"/>
      <c r="N116" s="62" t="str">
        <f t="shared" si="75"/>
        <v xml:space="preserve">   </v>
      </c>
    </row>
    <row r="117" spans="1:15" x14ac:dyDescent="0.2">
      <c r="A117" s="41">
        <v>108</v>
      </c>
      <c r="B117" s="42" t="s">
        <v>156</v>
      </c>
      <c r="C117" s="54">
        <f>'População Atendida'!O115</f>
        <v>0</v>
      </c>
      <c r="D117" s="43">
        <f>'População Atendida'!F115*(1+C117)</f>
        <v>4537</v>
      </c>
      <c r="E117" s="43">
        <f t="shared" ref="E117:G117" si="114">D117*(1+$C117)</f>
        <v>4537</v>
      </c>
      <c r="F117" s="43">
        <f t="shared" si="114"/>
        <v>4537</v>
      </c>
      <c r="G117" s="43">
        <f t="shared" si="114"/>
        <v>4537</v>
      </c>
      <c r="H117" s="54" t="str">
        <f>IF('População Atendida'!S115="-","-",'População Atendida'!S115)</f>
        <v>-</v>
      </c>
      <c r="I117" s="43" t="str">
        <f>IF(H117="-","-",IF(('População Atendida'!J115*(1+H117))&lt;=D117,'População Atendida'!J115*(1+H117),D117))</f>
        <v>-</v>
      </c>
      <c r="J117" s="43" t="str">
        <f t="shared" si="56"/>
        <v>-</v>
      </c>
      <c r="K117" s="43" t="str">
        <f t="shared" si="57"/>
        <v>-</v>
      </c>
      <c r="L117" s="43" t="str">
        <f t="shared" si="58"/>
        <v>-</v>
      </c>
      <c r="M117" s="43"/>
      <c r="N117" s="62" t="str">
        <f t="shared" si="75"/>
        <v xml:space="preserve">   </v>
      </c>
    </row>
    <row r="118" spans="1:15" x14ac:dyDescent="0.2">
      <c r="A118" s="41">
        <v>109</v>
      </c>
      <c r="B118" s="42" t="s">
        <v>47</v>
      </c>
      <c r="C118" s="54" t="s">
        <v>22</v>
      </c>
      <c r="D118" s="122">
        <v>4158</v>
      </c>
      <c r="E118" s="122">
        <v>4205</v>
      </c>
      <c r="F118" s="122">
        <v>4248</v>
      </c>
      <c r="G118" s="122">
        <v>4291</v>
      </c>
      <c r="H118" s="54" t="str">
        <f>IF('População Atendida'!S116="-","-",'População Atendida'!S116)</f>
        <v>-</v>
      </c>
      <c r="I118" s="43" t="str">
        <f>IF(H118="-","-",IF(('População Atendida'!J116*(1+H118))&lt;=D118,'População Atendida'!J116*(1+H118),D118))</f>
        <v>-</v>
      </c>
      <c r="J118" s="43" t="str">
        <f t="shared" si="56"/>
        <v>-</v>
      </c>
      <c r="K118" s="43" t="str">
        <f t="shared" si="57"/>
        <v>-</v>
      </c>
      <c r="L118" s="43" t="str">
        <f t="shared" si="58"/>
        <v>-</v>
      </c>
      <c r="M118" s="43" t="s">
        <v>290</v>
      </c>
      <c r="N118" s="62" t="str">
        <f t="shared" si="75"/>
        <v xml:space="preserve">   </v>
      </c>
    </row>
    <row r="119" spans="1:15" x14ac:dyDescent="0.2">
      <c r="A119" s="41">
        <v>110</v>
      </c>
      <c r="B119" s="42" t="s">
        <v>48</v>
      </c>
      <c r="C119" s="54">
        <f>'População Atendida'!O117</f>
        <v>2.8204387890600102E-2</v>
      </c>
      <c r="D119" s="43">
        <f>'População Atendida'!F117*(1+C119)</f>
        <v>21005.968875551865</v>
      </c>
      <c r="E119" s="43">
        <f t="shared" ref="E119:G119" si="115">D119*(1+$C119)</f>
        <v>21598.429369735804</v>
      </c>
      <c r="F119" s="43">
        <f t="shared" si="115"/>
        <v>22207.599849507566</v>
      </c>
      <c r="G119" s="43">
        <f t="shared" si="115"/>
        <v>22833.951609782311</v>
      </c>
      <c r="H119" s="54" t="str">
        <f>IF('População Atendida'!S117="-","-",'População Atendida'!S117)</f>
        <v>-</v>
      </c>
      <c r="I119" s="43" t="str">
        <f>IF(H119="-","-",IF(('População Atendida'!J117*(1+H119))&lt;=D119,'População Atendida'!J117*(1+H119),D119))</f>
        <v>-</v>
      </c>
      <c r="J119" s="43" t="str">
        <f t="shared" si="56"/>
        <v>-</v>
      </c>
      <c r="K119" s="43" t="str">
        <f t="shared" si="57"/>
        <v>-</v>
      </c>
      <c r="L119" s="43" t="str">
        <f t="shared" si="58"/>
        <v>-</v>
      </c>
      <c r="M119" s="43"/>
      <c r="N119" s="62" t="str">
        <f t="shared" si="75"/>
        <v xml:space="preserve">   </v>
      </c>
    </row>
    <row r="120" spans="1:15" x14ac:dyDescent="0.2">
      <c r="A120" s="41">
        <v>111</v>
      </c>
      <c r="B120" s="42" t="s">
        <v>157</v>
      </c>
      <c r="C120" s="54">
        <f>'População Atendida'!O118</f>
        <v>0</v>
      </c>
      <c r="D120" s="43">
        <f>'População Atendida'!F118*(1+C120)</f>
        <v>4460</v>
      </c>
      <c r="E120" s="43">
        <f t="shared" ref="E120:G120" si="116">D120*(1+$C120)</f>
        <v>4460</v>
      </c>
      <c r="F120" s="43">
        <f t="shared" si="116"/>
        <v>4460</v>
      </c>
      <c r="G120" s="43">
        <f t="shared" si="116"/>
        <v>4460</v>
      </c>
      <c r="H120" s="54" t="str">
        <f>IF('População Atendida'!S118="-","-",'População Atendida'!S118)</f>
        <v>-</v>
      </c>
      <c r="I120" s="43" t="str">
        <f>IF(H120="-","-",IF(('População Atendida'!J118*(1+H120))&lt;=D120,'População Atendida'!J118*(1+H120),D120))</f>
        <v>-</v>
      </c>
      <c r="J120" s="43" t="str">
        <f t="shared" si="56"/>
        <v>-</v>
      </c>
      <c r="K120" s="43" t="str">
        <f t="shared" si="57"/>
        <v>-</v>
      </c>
      <c r="L120" s="43" t="str">
        <f t="shared" si="58"/>
        <v>-</v>
      </c>
      <c r="M120" s="43"/>
      <c r="N120" s="62" t="str">
        <f t="shared" si="75"/>
        <v xml:space="preserve">   </v>
      </c>
    </row>
    <row r="121" spans="1:15" x14ac:dyDescent="0.2">
      <c r="A121" s="41">
        <v>112</v>
      </c>
      <c r="B121" s="42" t="s">
        <v>49</v>
      </c>
      <c r="C121" s="54">
        <f>'População Atendida'!O119</f>
        <v>0</v>
      </c>
      <c r="D121" s="43">
        <f>'População Atendida'!F119*(1+C121)</f>
        <v>21620</v>
      </c>
      <c r="E121" s="43">
        <f t="shared" ref="E121:G121" si="117">D121*(1+$C121)</f>
        <v>21620</v>
      </c>
      <c r="F121" s="43">
        <f t="shared" si="117"/>
        <v>21620</v>
      </c>
      <c r="G121" s="43">
        <f t="shared" si="117"/>
        <v>21620</v>
      </c>
      <c r="H121" s="54">
        <f>IF('População Atendida'!S119="-","-",'População Atendida'!S119)</f>
        <v>0</v>
      </c>
      <c r="I121" s="43">
        <f>IF(H121="-","-",IF(('População Atendida'!J119*(1+H121))&lt;=D121,'População Atendida'!J119*(1+H121),D121))</f>
        <v>21620</v>
      </c>
      <c r="J121" s="43">
        <f t="shared" si="56"/>
        <v>21620</v>
      </c>
      <c r="K121" s="43">
        <f t="shared" si="57"/>
        <v>21620</v>
      </c>
      <c r="L121" s="43">
        <f t="shared" si="58"/>
        <v>21620</v>
      </c>
      <c r="M121" s="43"/>
      <c r="N121" s="62" t="str">
        <f t="shared" si="75"/>
        <v>ok</v>
      </c>
    </row>
    <row r="122" spans="1:15" x14ac:dyDescent="0.2">
      <c r="A122" s="41">
        <v>113</v>
      </c>
      <c r="B122" s="42" t="s">
        <v>158</v>
      </c>
      <c r="C122" s="54">
        <f>'População Atendida'!O120</f>
        <v>1.0200656977861435E-2</v>
      </c>
      <c r="D122" s="43">
        <f>'População Atendida'!F120*(1+C122)</f>
        <v>4738.7098537911706</v>
      </c>
      <c r="E122" s="43">
        <f t="shared" ref="E122:G122" si="118">D122*(1+$C122)</f>
        <v>4787.0478075273058</v>
      </c>
      <c r="F122" s="43">
        <f t="shared" si="118"/>
        <v>4835.8788401485153</v>
      </c>
      <c r="G122" s="43">
        <f t="shared" si="118"/>
        <v>4885.2079813833689</v>
      </c>
      <c r="H122" s="54" t="str">
        <f>IF('População Atendida'!S120="-","-",'População Atendida'!S120)</f>
        <v>-</v>
      </c>
      <c r="I122" s="43" t="str">
        <f>IF(H122="-","-",IF(('População Atendida'!J120*(1+H122))&lt;=D122,'População Atendida'!J120*(1+H122),D122))</f>
        <v>-</v>
      </c>
      <c r="J122" s="43" t="str">
        <f t="shared" si="56"/>
        <v>-</v>
      </c>
      <c r="K122" s="43" t="str">
        <f t="shared" si="57"/>
        <v>-</v>
      </c>
      <c r="L122" s="43" t="str">
        <f t="shared" si="58"/>
        <v>-</v>
      </c>
      <c r="M122" s="43"/>
      <c r="N122" s="62" t="str">
        <f t="shared" si="75"/>
        <v xml:space="preserve">   </v>
      </c>
    </row>
    <row r="123" spans="1:15" x14ac:dyDescent="0.2">
      <c r="A123" s="41">
        <v>114</v>
      </c>
      <c r="B123" s="42" t="s">
        <v>159</v>
      </c>
      <c r="C123" s="54">
        <f>'População Atendida'!O121</f>
        <v>4.4992850965561255E-3</v>
      </c>
      <c r="D123" s="43">
        <f>'População Atendida'!F121*(1+C123)</f>
        <v>6876.581115928303</v>
      </c>
      <c r="E123" s="43">
        <f t="shared" ref="E123:G123" si="119">D123*(1+$C123)</f>
        <v>6907.5208148584588</v>
      </c>
      <c r="F123" s="43">
        <f t="shared" si="119"/>
        <v>6938.5997203149027</v>
      </c>
      <c r="G123" s="43">
        <f t="shared" si="119"/>
        <v>6969.8184586274847</v>
      </c>
      <c r="H123" s="54">
        <f>IF('População Atendida'!S121="-","-",'População Atendida'!S121)</f>
        <v>3.4003519834109688E-3</v>
      </c>
      <c r="I123" s="43">
        <f>IF(H123="-","-",IF(('População Atendida'!J121*(1+H123))&lt;=D123,'População Atendida'!J121*(1+H123),D123))</f>
        <v>5922.119047423691</v>
      </c>
      <c r="J123" s="43">
        <f t="shared" ref="J123:J186" si="120">IF(H123="-","-",IF((I123*(1+$H123))&lt;=E123,I123*(1+$H123),E123))</f>
        <v>5942.2563366725935</v>
      </c>
      <c r="K123" s="43">
        <f t="shared" ref="K123:K186" si="121">IF(I123="-","-",IF((J123*(1+$H123))&lt;=F123,J123*(1+$H123),F123))</f>
        <v>5962.4620997929342</v>
      </c>
      <c r="L123" s="43">
        <f t="shared" ref="L123:L186" si="122">IF(J123="-","-",IF((K123*(1+$H123))&lt;=G123,K123*(1+$H123),G123))</f>
        <v>5982.7365696199777</v>
      </c>
      <c r="M123" s="43"/>
      <c r="N123" s="62" t="str">
        <f t="shared" si="75"/>
        <v>ok</v>
      </c>
    </row>
    <row r="124" spans="1:15" x14ac:dyDescent="0.2">
      <c r="A124" s="41">
        <v>115</v>
      </c>
      <c r="B124" s="42" t="s">
        <v>160</v>
      </c>
      <c r="C124" s="54">
        <f>'População Atendida'!O122</f>
        <v>9.4999841469510186E-3</v>
      </c>
      <c r="D124" s="43">
        <f>'População Atendida'!F122*(1+C124)</f>
        <v>102350.14460770739</v>
      </c>
      <c r="E124" s="43">
        <f t="shared" ref="E124:G124" si="123">D124*(1+$C124)</f>
        <v>103322.46935891875</v>
      </c>
      <c r="F124" s="43">
        <f t="shared" si="123"/>
        <v>104304.0311798523</v>
      </c>
      <c r="G124" s="43">
        <f t="shared" si="123"/>
        <v>105294.91782252397</v>
      </c>
      <c r="H124" s="54">
        <f>IF('População Atendida'!S122="-","-",'População Atendida'!S122)</f>
        <v>9.4999841469510186E-3</v>
      </c>
      <c r="I124" s="43">
        <f>IF(H124="-","-",IF(('População Atendida'!J122*(1+H124))&lt;=D124,'População Atendida'!J122*(1+H124),D124))</f>
        <v>102350.14460770739</v>
      </c>
      <c r="J124" s="43">
        <f t="shared" si="120"/>
        <v>103322.46935891875</v>
      </c>
      <c r="K124" s="43">
        <f t="shared" si="121"/>
        <v>104304.0311798523</v>
      </c>
      <c r="L124" s="43">
        <f t="shared" si="122"/>
        <v>105294.91782252397</v>
      </c>
      <c r="M124" s="43"/>
      <c r="N124" s="62" t="str">
        <f t="shared" si="75"/>
        <v>ok</v>
      </c>
    </row>
    <row r="125" spans="1:15" x14ac:dyDescent="0.2">
      <c r="A125" s="41">
        <v>116</v>
      </c>
      <c r="B125" s="42" t="s">
        <v>161</v>
      </c>
      <c r="C125" s="54">
        <f>'População Atendida'!O123</f>
        <v>0</v>
      </c>
      <c r="D125" s="43">
        <f>'População Atendida'!F123*(1+C125)</f>
        <v>1473</v>
      </c>
      <c r="E125" s="43">
        <f t="shared" ref="E125:G125" si="124">D125*(1+$C125)</f>
        <v>1473</v>
      </c>
      <c r="F125" s="43">
        <f t="shared" si="124"/>
        <v>1473</v>
      </c>
      <c r="G125" s="43">
        <f t="shared" si="124"/>
        <v>1473</v>
      </c>
      <c r="H125" s="54" t="str">
        <f>IF('População Atendida'!S123="-","-",'População Atendida'!S123)</f>
        <v>-</v>
      </c>
      <c r="I125" s="43" t="str">
        <f>IF(H125="-","-",IF(('População Atendida'!J123*(1+H125))&lt;=D125,'População Atendida'!J123*(1+H125),D125))</f>
        <v>-</v>
      </c>
      <c r="J125" s="43" t="str">
        <f t="shared" si="120"/>
        <v>-</v>
      </c>
      <c r="K125" s="43" t="str">
        <f t="shared" si="121"/>
        <v>-</v>
      </c>
      <c r="L125" s="43" t="str">
        <f t="shared" si="122"/>
        <v>-</v>
      </c>
      <c r="M125" s="43"/>
      <c r="N125" s="62" t="str">
        <f t="shared" si="75"/>
        <v xml:space="preserve">   </v>
      </c>
    </row>
    <row r="126" spans="1:15" x14ac:dyDescent="0.2">
      <c r="A126" s="41">
        <v>117</v>
      </c>
      <c r="B126" s="42" t="s">
        <v>162</v>
      </c>
      <c r="C126" s="54">
        <f>'População Atendida'!O124</f>
        <v>0</v>
      </c>
      <c r="D126" s="43">
        <f>'População Atendida'!F124*(1+C126)</f>
        <v>4214</v>
      </c>
      <c r="E126" s="43">
        <f t="shared" ref="E126:G126" si="125">D126*(1+$C126)</f>
        <v>4214</v>
      </c>
      <c r="F126" s="43">
        <f t="shared" si="125"/>
        <v>4214</v>
      </c>
      <c r="G126" s="43">
        <f t="shared" si="125"/>
        <v>4214</v>
      </c>
      <c r="H126" s="54" t="str">
        <f>IF('População Atendida'!S124="-","-",'População Atendida'!S124)</f>
        <v>-</v>
      </c>
      <c r="I126" s="43" t="str">
        <f>IF(H126="-","-",IF(('População Atendida'!J124*(1+H126))&lt;=D126,'População Atendida'!J124*(1+H126),D126))</f>
        <v>-</v>
      </c>
      <c r="J126" s="43" t="str">
        <f t="shared" si="120"/>
        <v>-</v>
      </c>
      <c r="K126" s="43" t="str">
        <f t="shared" si="121"/>
        <v>-</v>
      </c>
      <c r="L126" s="43" t="str">
        <f t="shared" si="122"/>
        <v>-</v>
      </c>
      <c r="M126" s="43"/>
      <c r="N126" s="62" t="str">
        <f t="shared" si="75"/>
        <v xml:space="preserve">   </v>
      </c>
    </row>
    <row r="127" spans="1:15" x14ac:dyDescent="0.2">
      <c r="A127" s="41">
        <v>118</v>
      </c>
      <c r="B127" s="42" t="s">
        <v>163</v>
      </c>
      <c r="C127" s="54">
        <f>'População Atendida'!O125</f>
        <v>1.4992070826471707E-2</v>
      </c>
      <c r="D127" s="43">
        <f>'População Atendida'!F125*(1+C127)</f>
        <v>41133.436713344388</v>
      </c>
      <c r="E127" s="43">
        <f t="shared" ref="E127:G127" si="126">D127*(1+$C127)</f>
        <v>41750.112109887035</v>
      </c>
      <c r="F127" s="43">
        <f t="shared" si="126"/>
        <v>42376.032747651596</v>
      </c>
      <c r="G127" s="43">
        <f t="shared" si="126"/>
        <v>43011.33723194927</v>
      </c>
      <c r="H127" s="54">
        <f>IF('População Atendida'!S125="-","-",'População Atendida'!S125)</f>
        <v>5.6130020506045793E-3</v>
      </c>
      <c r="I127" s="43">
        <f>IF(H127="-","-",IF(('População Atendida'!J125*(1+H127))&lt;=D127,'População Atendida'!J125*(1+H127),D127))</f>
        <v>13051.298066463671</v>
      </c>
      <c r="J127" s="43">
        <f t="shared" si="120"/>
        <v>13124.555029273784</v>
      </c>
      <c r="K127" s="43">
        <f t="shared" si="121"/>
        <v>13198.223183566372</v>
      </c>
      <c r="L127" s="43">
        <f t="shared" si="122"/>
        <v>13272.304837360067</v>
      </c>
      <c r="M127" s="43"/>
      <c r="N127" s="62" t="str">
        <f t="shared" si="75"/>
        <v>ok</v>
      </c>
    </row>
    <row r="128" spans="1:15" x14ac:dyDescent="0.2">
      <c r="A128" s="41">
        <v>119</v>
      </c>
      <c r="B128" s="42" t="s">
        <v>50</v>
      </c>
      <c r="C128" s="54" t="s">
        <v>22</v>
      </c>
      <c r="D128" s="122">
        <v>100191</v>
      </c>
      <c r="E128" s="122">
        <v>101332</v>
      </c>
      <c r="F128" s="122">
        <v>102473</v>
      </c>
      <c r="G128" s="122">
        <v>103614</v>
      </c>
      <c r="H128" s="54" t="s">
        <v>22</v>
      </c>
      <c r="I128" s="122">
        <v>100191</v>
      </c>
      <c r="J128" s="122">
        <v>101332</v>
      </c>
      <c r="K128" s="122">
        <v>102473</v>
      </c>
      <c r="L128" s="122">
        <v>103614</v>
      </c>
      <c r="M128" s="43" t="s">
        <v>289</v>
      </c>
      <c r="N128" s="62" t="str">
        <f t="shared" si="75"/>
        <v>ok</v>
      </c>
      <c r="O128" s="39" t="s">
        <v>285</v>
      </c>
    </row>
    <row r="129" spans="1:15" x14ac:dyDescent="0.2">
      <c r="A129" s="41">
        <v>120</v>
      </c>
      <c r="B129" s="42" t="s">
        <v>164</v>
      </c>
      <c r="C129" s="54">
        <f>'População Atendida'!O127</f>
        <v>0</v>
      </c>
      <c r="D129" s="43">
        <f>'População Atendida'!F127*(1+C129)</f>
        <v>2361</v>
      </c>
      <c r="E129" s="43">
        <f t="shared" ref="E129:G129" si="127">D129*(1+$C129)</f>
        <v>2361</v>
      </c>
      <c r="F129" s="43">
        <f t="shared" si="127"/>
        <v>2361</v>
      </c>
      <c r="G129" s="43">
        <f t="shared" si="127"/>
        <v>2361</v>
      </c>
      <c r="H129" s="54" t="str">
        <f>IF('População Atendida'!S127="-","-",'População Atendida'!S127)</f>
        <v>-</v>
      </c>
      <c r="I129" s="43" t="str">
        <f>IF(H129="-","-",IF(('População Atendida'!J127*(1+H129))&lt;=D129,'População Atendida'!J127*(1+H129),D129))</f>
        <v>-</v>
      </c>
      <c r="J129" s="43" t="str">
        <f t="shared" si="120"/>
        <v>-</v>
      </c>
      <c r="K129" s="43" t="str">
        <f t="shared" si="121"/>
        <v>-</v>
      </c>
      <c r="L129" s="43" t="str">
        <f t="shared" si="122"/>
        <v>-</v>
      </c>
      <c r="M129" s="43"/>
      <c r="N129" s="62" t="str">
        <f t="shared" si="75"/>
        <v xml:space="preserve">   </v>
      </c>
    </row>
    <row r="130" spans="1:15" x14ac:dyDescent="0.2">
      <c r="A130" s="41">
        <v>121</v>
      </c>
      <c r="B130" s="42" t="s">
        <v>165</v>
      </c>
      <c r="C130" s="54">
        <f>'População Atendida'!O128</f>
        <v>6.5002109604617234E-3</v>
      </c>
      <c r="D130" s="43">
        <f>'População Atendida'!F128*(1+C130)</f>
        <v>2030.2719655410051</v>
      </c>
      <c r="E130" s="43">
        <f t="shared" ref="E130:G130" si="128">D130*(1+$C130)</f>
        <v>2043.469161624133</v>
      </c>
      <c r="F130" s="43">
        <f t="shared" si="128"/>
        <v>2056.7521422658879</v>
      </c>
      <c r="G130" s="43">
        <f t="shared" si="128"/>
        <v>2070.1214650839979</v>
      </c>
      <c r="H130" s="54" t="str">
        <f>IF('População Atendida'!S128="-","-",'População Atendida'!S128)</f>
        <v>-</v>
      </c>
      <c r="I130" s="43" t="str">
        <f>IF(H130="-","-",IF(('População Atendida'!J128*(1+H130))&lt;=D130,'População Atendida'!J128*(1+H130),D130))</f>
        <v>-</v>
      </c>
      <c r="J130" s="43" t="str">
        <f t="shared" si="120"/>
        <v>-</v>
      </c>
      <c r="K130" s="43" t="str">
        <f t="shared" si="121"/>
        <v>-</v>
      </c>
      <c r="L130" s="43" t="str">
        <f t="shared" si="122"/>
        <v>-</v>
      </c>
      <c r="M130" s="43"/>
      <c r="N130" s="62" t="str">
        <f t="shared" si="75"/>
        <v xml:space="preserve">   </v>
      </c>
    </row>
    <row r="131" spans="1:15" x14ac:dyDescent="0.2">
      <c r="A131" s="41">
        <v>122</v>
      </c>
      <c r="B131" s="42" t="s">
        <v>166</v>
      </c>
      <c r="C131" s="54">
        <f>'População Atendida'!O129</f>
        <v>3.0997392809308903E-3</v>
      </c>
      <c r="D131" s="43">
        <f>'População Atendida'!F129*(1+C131)</f>
        <v>6882.4378381621445</v>
      </c>
      <c r="E131" s="43">
        <f t="shared" ref="E131:G131" si="129">D131*(1+$C131)</f>
        <v>6903.7716010776603</v>
      </c>
      <c r="F131" s="43">
        <f t="shared" si="129"/>
        <v>6925.1714930960961</v>
      </c>
      <c r="G131" s="43">
        <f t="shared" si="129"/>
        <v>6946.6377192004293</v>
      </c>
      <c r="H131" s="54">
        <f>IF('População Atendida'!S129="-","-",'População Atendida'!S129)</f>
        <v>3.0997392809308903E-3</v>
      </c>
      <c r="I131" s="43">
        <f>IF(H131="-","-",IF(('População Atendida'!J129*(1+H131))&lt;=D131,'População Atendida'!J129*(1+H131),D131))</f>
        <v>6882.4378381621445</v>
      </c>
      <c r="J131" s="43">
        <f t="shared" si="120"/>
        <v>6903.7716010776603</v>
      </c>
      <c r="K131" s="43">
        <f t="shared" si="121"/>
        <v>6925.1714930960961</v>
      </c>
      <c r="L131" s="43">
        <f t="shared" si="122"/>
        <v>6946.6377192004293</v>
      </c>
      <c r="M131" s="43"/>
      <c r="N131" s="62" t="str">
        <f t="shared" si="75"/>
        <v>ok</v>
      </c>
    </row>
    <row r="132" spans="1:15" x14ac:dyDescent="0.2">
      <c r="A132" s="41">
        <v>123</v>
      </c>
      <c r="B132" s="42" t="s">
        <v>51</v>
      </c>
      <c r="C132" s="54">
        <f>'População Atendida'!O130</f>
        <v>0</v>
      </c>
      <c r="D132" s="43">
        <f>'População Atendida'!F130*(1+C132)</f>
        <v>15258</v>
      </c>
      <c r="E132" s="43">
        <f t="shared" ref="E132:G132" si="130">D132*(1+$C132)</f>
        <v>15258</v>
      </c>
      <c r="F132" s="43">
        <f t="shared" si="130"/>
        <v>15258</v>
      </c>
      <c r="G132" s="43">
        <f t="shared" si="130"/>
        <v>15258</v>
      </c>
      <c r="H132" s="54">
        <f>IF('População Atendida'!S130="-","-",'População Atendida'!S130)</f>
        <v>9.0843556637119245E-3</v>
      </c>
      <c r="I132" s="43">
        <f>IF(H132="-","-",IF(('População Atendida'!J130*(1+H132))&lt;=D132,'População Atendida'!J130*(1+H132),D132))</f>
        <v>15192.541969471044</v>
      </c>
      <c r="J132" s="43">
        <f t="shared" si="120"/>
        <v>15258</v>
      </c>
      <c r="K132" s="43">
        <f t="shared" si="121"/>
        <v>15258</v>
      </c>
      <c r="L132" s="43">
        <f t="shared" si="122"/>
        <v>15258</v>
      </c>
      <c r="M132" s="43"/>
      <c r="N132" s="62" t="str">
        <f t="shared" si="75"/>
        <v>ok</v>
      </c>
      <c r="O132" s="39" t="s">
        <v>285</v>
      </c>
    </row>
    <row r="133" spans="1:15" x14ac:dyDescent="0.2">
      <c r="A133" s="41">
        <v>124</v>
      </c>
      <c r="B133" s="42" t="s">
        <v>167</v>
      </c>
      <c r="C133" s="54">
        <f>'População Atendida'!O131</f>
        <v>1.8497890783921722E-2</v>
      </c>
      <c r="D133" s="43">
        <f>'População Atendida'!F131*(1+C133)</f>
        <v>998.65755187145089</v>
      </c>
      <c r="E133" s="43">
        <f t="shared" ref="E133:G133" si="131">D133*(1+$C133)</f>
        <v>1017.1306101965076</v>
      </c>
      <c r="F133" s="43">
        <f t="shared" si="131"/>
        <v>1035.9453811369062</v>
      </c>
      <c r="G133" s="43">
        <f t="shared" si="131"/>
        <v>1055.1081856552848</v>
      </c>
      <c r="H133" s="54">
        <f>IF('População Atendida'!S131="-","-",'População Atendida'!S131)</f>
        <v>1.8497890783921722E-2</v>
      </c>
      <c r="I133" s="43">
        <f>IF(H133="-","-",IF(('População Atendida'!J131*(1+H133))&lt;=D133,'População Atendida'!J131*(1+H133),D133))</f>
        <v>998.65755187145089</v>
      </c>
      <c r="J133" s="43">
        <f t="shared" si="120"/>
        <v>1017.1306101965076</v>
      </c>
      <c r="K133" s="43">
        <f t="shared" si="121"/>
        <v>1035.9453811369062</v>
      </c>
      <c r="L133" s="43">
        <f t="shared" si="122"/>
        <v>1055.1081856552848</v>
      </c>
      <c r="M133" s="43"/>
      <c r="N133" s="62" t="str">
        <f t="shared" si="75"/>
        <v>ok</v>
      </c>
    </row>
    <row r="134" spans="1:15" x14ac:dyDescent="0.2">
      <c r="A134" s="41">
        <v>125</v>
      </c>
      <c r="B134" s="42" t="s">
        <v>168</v>
      </c>
      <c r="C134" s="54">
        <f>'População Atendida'!O132</f>
        <v>1.9000425421496086E-3</v>
      </c>
      <c r="D134" s="43">
        <f>'População Atendida'!F132*(1+C134)</f>
        <v>4820.2412946745362</v>
      </c>
      <c r="E134" s="43">
        <f t="shared" ref="E134:G134" si="132">D134*(1+$C134)</f>
        <v>4829.3999581978442</v>
      </c>
      <c r="F134" s="43">
        <f t="shared" si="132"/>
        <v>4838.5760235714752</v>
      </c>
      <c r="G134" s="43">
        <f t="shared" si="132"/>
        <v>4847.7695238596862</v>
      </c>
      <c r="H134" s="54" t="str">
        <f>IF('População Atendida'!S132="-","-",'População Atendida'!S132)</f>
        <v>-</v>
      </c>
      <c r="I134" s="43" t="str">
        <f>IF(H134="-","-",IF(('População Atendida'!J132*(1+H134))&lt;=D134,'População Atendida'!J132*(1+H134),D134))</f>
        <v>-</v>
      </c>
      <c r="J134" s="43" t="str">
        <f t="shared" si="120"/>
        <v>-</v>
      </c>
      <c r="K134" s="43" t="str">
        <f t="shared" si="121"/>
        <v>-</v>
      </c>
      <c r="L134" s="43" t="str">
        <f t="shared" si="122"/>
        <v>-</v>
      </c>
      <c r="M134" s="43"/>
      <c r="N134" s="62" t="str">
        <f t="shared" si="75"/>
        <v xml:space="preserve">   </v>
      </c>
    </row>
    <row r="135" spans="1:15" x14ac:dyDescent="0.2">
      <c r="A135" s="41">
        <v>126</v>
      </c>
      <c r="B135" s="42" t="s">
        <v>52</v>
      </c>
      <c r="C135" s="54">
        <f>'População Atendida'!O133</f>
        <v>3.9963561214093682E-2</v>
      </c>
      <c r="D135" s="43">
        <f>'População Atendida'!F133*(1+C135)</f>
        <v>196476.03097030651</v>
      </c>
      <c r="E135" s="43">
        <f t="shared" ref="E135:G135" si="133">D135*(1+$C135)</f>
        <v>204327.9128610905</v>
      </c>
      <c r="F135" s="43">
        <f t="shared" si="133"/>
        <v>212493.58391446268</v>
      </c>
      <c r="G135" s="43">
        <f t="shared" si="133"/>
        <v>220985.58426283044</v>
      </c>
      <c r="H135" s="54">
        <f>IF('População Atendida'!S133="-","-",'População Atendida'!S133)</f>
        <v>7.5875370540273504E-2</v>
      </c>
      <c r="I135" s="43">
        <f>IF(H135="-","-",IF(('População Atendida'!J133*(1+H135))&lt;=D135,'População Atendida'!J133*(1+H135),D135))</f>
        <v>46037.610840729554</v>
      </c>
      <c r="J135" s="43">
        <f t="shared" si="120"/>
        <v>49530.731622058818</v>
      </c>
      <c r="K135" s="43">
        <f t="shared" si="121"/>
        <v>53288.894237013374</v>
      </c>
      <c r="L135" s="43">
        <f t="shared" si="122"/>
        <v>57332.208832928205</v>
      </c>
      <c r="M135" s="43"/>
      <c r="N135" s="62" t="str">
        <f t="shared" si="75"/>
        <v>ok</v>
      </c>
    </row>
    <row r="136" spans="1:15" x14ac:dyDescent="0.2">
      <c r="A136" s="41">
        <v>127</v>
      </c>
      <c r="B136" s="42" t="s">
        <v>169</v>
      </c>
      <c r="C136" s="54">
        <f>'População Atendida'!O134</f>
        <v>0</v>
      </c>
      <c r="D136" s="43">
        <f>'População Atendida'!F134*(1+C136)</f>
        <v>1609</v>
      </c>
      <c r="E136" s="43">
        <f t="shared" ref="E136:G136" si="134">D136*(1+$C136)</f>
        <v>1609</v>
      </c>
      <c r="F136" s="43">
        <f t="shared" si="134"/>
        <v>1609</v>
      </c>
      <c r="G136" s="43">
        <f t="shared" si="134"/>
        <v>1609</v>
      </c>
      <c r="H136" s="54" t="str">
        <f>IF('População Atendida'!S134="-","-",'População Atendida'!S134)</f>
        <v>-</v>
      </c>
      <c r="I136" s="43" t="str">
        <f>IF(H136="-","-",IF(('População Atendida'!J134*(1+H136))&lt;=D136,'População Atendida'!J134*(1+H136),D136))</f>
        <v>-</v>
      </c>
      <c r="J136" s="43" t="str">
        <f t="shared" si="120"/>
        <v>-</v>
      </c>
      <c r="K136" s="43" t="str">
        <f t="shared" si="121"/>
        <v>-</v>
      </c>
      <c r="L136" s="43" t="str">
        <f t="shared" si="122"/>
        <v>-</v>
      </c>
      <c r="M136" s="43"/>
      <c r="N136" s="62" t="str">
        <f t="shared" si="75"/>
        <v xml:space="preserve">   </v>
      </c>
    </row>
    <row r="137" spans="1:15" x14ac:dyDescent="0.2">
      <c r="A137" s="41">
        <v>128</v>
      </c>
      <c r="B137" s="42" t="s">
        <v>170</v>
      </c>
      <c r="C137" s="54">
        <f>'População Atendida'!O135</f>
        <v>2.0400152547939653E-2</v>
      </c>
      <c r="D137" s="43">
        <f>'População Atendida'!F135*(1+C137)</f>
        <v>6321.4095570390618</v>
      </c>
      <c r="E137" s="43">
        <f t="shared" ref="E137:G137" si="135">D137*(1+$C137)</f>
        <v>6450.3672763206623</v>
      </c>
      <c r="F137" s="43">
        <f t="shared" si="135"/>
        <v>6581.955752747841</v>
      </c>
      <c r="G137" s="43">
        <f t="shared" si="135"/>
        <v>6716.2286541676858</v>
      </c>
      <c r="H137" s="54" t="str">
        <f>IF('População Atendida'!S135="-","-",'População Atendida'!S135)</f>
        <v>-</v>
      </c>
      <c r="I137" s="43" t="str">
        <f>IF(H137="-","-",IF(('População Atendida'!J135*(1+H137))&lt;=D137,'População Atendida'!J135*(1+H137),D137))</f>
        <v>-</v>
      </c>
      <c r="J137" s="43" t="str">
        <f t="shared" si="120"/>
        <v>-</v>
      </c>
      <c r="K137" s="43" t="str">
        <f t="shared" si="121"/>
        <v>-</v>
      </c>
      <c r="L137" s="43" t="str">
        <f t="shared" si="122"/>
        <v>-</v>
      </c>
      <c r="M137" s="43"/>
      <c r="N137" s="62" t="str">
        <f t="shared" si="75"/>
        <v xml:space="preserve">   </v>
      </c>
    </row>
    <row r="138" spans="1:15" x14ac:dyDescent="0.2">
      <c r="A138" s="41">
        <v>129</v>
      </c>
      <c r="B138" s="42" t="s">
        <v>171</v>
      </c>
      <c r="C138" s="54">
        <f>'População Atendida'!O136</f>
        <v>0</v>
      </c>
      <c r="D138" s="43">
        <f>'População Atendida'!F136*(1+C138)</f>
        <v>7641</v>
      </c>
      <c r="E138" s="43">
        <f t="shared" ref="E138:G138" si="136">D138*(1+$C138)</f>
        <v>7641</v>
      </c>
      <c r="F138" s="43">
        <f t="shared" si="136"/>
        <v>7641</v>
      </c>
      <c r="G138" s="43">
        <f t="shared" si="136"/>
        <v>7641</v>
      </c>
      <c r="H138" s="54">
        <f>IF('População Atendida'!S136="-","-",'População Atendida'!S136)</f>
        <v>4.6416359020000006E-6</v>
      </c>
      <c r="I138" s="43">
        <f>IF(H138="-","-",IF(('População Atendida'!J136*(1+H138))&lt;=D138,'População Atendida'!J136*(1+H138),D138))</f>
        <v>6130.7984568021402</v>
      </c>
      <c r="J138" s="43">
        <f t="shared" si="120"/>
        <v>6130.8269137363659</v>
      </c>
      <c r="K138" s="43">
        <f t="shared" si="121"/>
        <v>6130.8553708026784</v>
      </c>
      <c r="L138" s="43">
        <f t="shared" si="122"/>
        <v>6130.8838280010777</v>
      </c>
      <c r="M138" s="43"/>
      <c r="N138" s="62" t="str">
        <f t="shared" si="75"/>
        <v>ok</v>
      </c>
    </row>
    <row r="139" spans="1:15" x14ac:dyDescent="0.2">
      <c r="A139" s="41">
        <v>130</v>
      </c>
      <c r="B139" s="42" t="s">
        <v>172</v>
      </c>
      <c r="C139" s="54">
        <f>'População Atendida'!O137</f>
        <v>6.3006996229581372E-3</v>
      </c>
      <c r="D139" s="43">
        <f>'População Atendida'!F137*(1+C139)</f>
        <v>1992.505574274446</v>
      </c>
      <c r="E139" s="43">
        <f t="shared" ref="E139:G139" si="137">D139*(1+$C139)</f>
        <v>2005.059753395019</v>
      </c>
      <c r="F139" s="43">
        <f t="shared" si="137"/>
        <v>2017.6930326272436</v>
      </c>
      <c r="G139" s="43">
        <f t="shared" si="137"/>
        <v>2030.4059103571635</v>
      </c>
      <c r="H139" s="54" t="str">
        <f>IF('População Atendida'!S137="-","-",'População Atendida'!S137)</f>
        <v>-</v>
      </c>
      <c r="I139" s="43" t="str">
        <f>IF(H139="-","-",IF(('População Atendida'!J137*(1+H139))&lt;=D139,'População Atendida'!J137*(1+H139),D139))</f>
        <v>-</v>
      </c>
      <c r="J139" s="43" t="str">
        <f t="shared" si="120"/>
        <v>-</v>
      </c>
      <c r="K139" s="43" t="str">
        <f t="shared" si="121"/>
        <v>-</v>
      </c>
      <c r="L139" s="43" t="str">
        <f t="shared" si="122"/>
        <v>-</v>
      </c>
      <c r="M139" s="43"/>
      <c r="N139" s="62" t="str">
        <f t="shared" ref="N139:N202" si="138">IF(L139="-","   ",IF((G139-L139)&gt;=0,"ok","Limitar a água"))</f>
        <v xml:space="preserve">   </v>
      </c>
    </row>
    <row r="140" spans="1:15" x14ac:dyDescent="0.2">
      <c r="A140" s="41">
        <v>131</v>
      </c>
      <c r="B140" s="42" t="s">
        <v>173</v>
      </c>
      <c r="C140" s="54">
        <f>'População Atendida'!O138</f>
        <v>-1.2422627453649963E-3</v>
      </c>
      <c r="D140" s="43">
        <f>'População Atendida'!F138*(1+C140)</f>
        <v>12481.625256131761</v>
      </c>
      <c r="E140" s="43">
        <f t="shared" ref="E140:G140" si="139">D140*(1+$C140)</f>
        <v>12466.119798074462</v>
      </c>
      <c r="F140" s="43">
        <f t="shared" si="139"/>
        <v>12450.633601870057</v>
      </c>
      <c r="G140" s="43">
        <f t="shared" si="139"/>
        <v>12435.166643590264</v>
      </c>
      <c r="H140" s="54" t="str">
        <f>IF('População Atendida'!S138="-","-",'População Atendida'!S138)</f>
        <v>-</v>
      </c>
      <c r="I140" s="43" t="str">
        <f>IF(H140="-","-",IF(('População Atendida'!J138*(1+H140))&lt;=D140,'População Atendida'!J138*(1+H140),D140))</f>
        <v>-</v>
      </c>
      <c r="J140" s="43" t="str">
        <f t="shared" si="120"/>
        <v>-</v>
      </c>
      <c r="K140" s="43" t="str">
        <f t="shared" si="121"/>
        <v>-</v>
      </c>
      <c r="L140" s="43" t="str">
        <f t="shared" si="122"/>
        <v>-</v>
      </c>
      <c r="M140" s="43"/>
      <c r="N140" s="62" t="str">
        <f t="shared" si="138"/>
        <v xml:space="preserve">   </v>
      </c>
    </row>
    <row r="141" spans="1:15" x14ac:dyDescent="0.2">
      <c r="A141" s="41">
        <v>132</v>
      </c>
      <c r="B141" s="42" t="s">
        <v>174</v>
      </c>
      <c r="C141" s="54">
        <f>'População Atendida'!O139</f>
        <v>0</v>
      </c>
      <c r="D141" s="43">
        <f>'População Atendida'!F139*(1+C141)</f>
        <v>1250</v>
      </c>
      <c r="E141" s="43">
        <f t="shared" ref="E141:G141" si="140">D141*(1+$C141)</f>
        <v>1250</v>
      </c>
      <c r="F141" s="43">
        <f t="shared" si="140"/>
        <v>1250</v>
      </c>
      <c r="G141" s="43">
        <f t="shared" si="140"/>
        <v>1250</v>
      </c>
      <c r="H141" s="54">
        <f>IF('População Atendida'!S139="-","-",'População Atendida'!S139)</f>
        <v>0</v>
      </c>
      <c r="I141" s="43">
        <f>IF(H141="-","-",IF(('População Atendida'!J139*(1+H141))&lt;=D141,'População Atendida'!J139*(1+H141),D141))</f>
        <v>1250</v>
      </c>
      <c r="J141" s="43">
        <f t="shared" si="120"/>
        <v>1250</v>
      </c>
      <c r="K141" s="43">
        <f t="shared" si="121"/>
        <v>1250</v>
      </c>
      <c r="L141" s="43">
        <f t="shared" si="122"/>
        <v>1250</v>
      </c>
      <c r="M141" s="43"/>
      <c r="N141" s="62" t="str">
        <f t="shared" si="138"/>
        <v>ok</v>
      </c>
    </row>
    <row r="142" spans="1:15" x14ac:dyDescent="0.2">
      <c r="A142" s="41">
        <v>133</v>
      </c>
      <c r="B142" s="42" t="s">
        <v>53</v>
      </c>
      <c r="C142" s="54" t="s">
        <v>22</v>
      </c>
      <c r="D142" s="122">
        <v>30684</v>
      </c>
      <c r="E142" s="122">
        <v>30857</v>
      </c>
      <c r="F142" s="122">
        <v>31029</v>
      </c>
      <c r="G142" s="122">
        <v>31198</v>
      </c>
      <c r="H142" s="54" t="s">
        <v>22</v>
      </c>
      <c r="I142" s="122">
        <v>21479</v>
      </c>
      <c r="J142" s="122">
        <v>27771</v>
      </c>
      <c r="K142" s="122">
        <v>31029</v>
      </c>
      <c r="L142" s="122">
        <v>31198</v>
      </c>
      <c r="M142" s="43" t="s">
        <v>289</v>
      </c>
      <c r="N142" s="62" t="str">
        <f t="shared" si="138"/>
        <v>ok</v>
      </c>
    </row>
    <row r="143" spans="1:15" x14ac:dyDescent="0.2">
      <c r="A143" s="41">
        <v>134</v>
      </c>
      <c r="B143" s="42" t="s">
        <v>175</v>
      </c>
      <c r="C143" s="54">
        <f>'População Atendida'!O141</f>
        <v>0</v>
      </c>
      <c r="D143" s="43">
        <f>'População Atendida'!F141*(1+C143)</f>
        <v>1070</v>
      </c>
      <c r="E143" s="43">
        <f t="shared" ref="E143:G143" si="141">D143*(1+$C143)</f>
        <v>1070</v>
      </c>
      <c r="F143" s="43">
        <f t="shared" si="141"/>
        <v>1070</v>
      </c>
      <c r="G143" s="43">
        <f t="shared" si="141"/>
        <v>1070</v>
      </c>
      <c r="H143" s="54" t="str">
        <f>IF('População Atendida'!S141="-","-",'População Atendida'!S141)</f>
        <v>-</v>
      </c>
      <c r="I143" s="43" t="str">
        <f>IF(H143="-","-",IF(('População Atendida'!J141*(1+H143))&lt;=D143,'População Atendida'!J141*(1+H143),D143))</f>
        <v>-</v>
      </c>
      <c r="J143" s="43" t="str">
        <f t="shared" si="120"/>
        <v>-</v>
      </c>
      <c r="K143" s="43" t="str">
        <f t="shared" si="121"/>
        <v>-</v>
      </c>
      <c r="L143" s="43" t="str">
        <f t="shared" si="122"/>
        <v>-</v>
      </c>
      <c r="M143" s="43"/>
      <c r="N143" s="62" t="str">
        <f t="shared" si="138"/>
        <v xml:space="preserve">   </v>
      </c>
    </row>
    <row r="144" spans="1:15" x14ac:dyDescent="0.2">
      <c r="A144" s="41">
        <v>135</v>
      </c>
      <c r="B144" s="42" t="s">
        <v>176</v>
      </c>
      <c r="C144" s="54">
        <f>'População Atendida'!O142</f>
        <v>8.6005151097318464E-3</v>
      </c>
      <c r="D144" s="43">
        <f>'População Atendida'!F142*(1+C144)</f>
        <v>3602.7109539668113</v>
      </c>
      <c r="E144" s="43">
        <f t="shared" ref="E144:G144" si="142">D144*(1+$C144)</f>
        <v>3633.6961239623997</v>
      </c>
      <c r="F144" s="43">
        <f t="shared" si="142"/>
        <v>3664.9477823807129</v>
      </c>
      <c r="G144" s="43">
        <f t="shared" si="142"/>
        <v>3696.4682211594568</v>
      </c>
      <c r="H144" s="54" t="str">
        <f>IF('População Atendida'!S142="-","-",'População Atendida'!S142)</f>
        <v>-</v>
      </c>
      <c r="I144" s="43" t="str">
        <f>IF(H144="-","-",IF(('População Atendida'!J142*(1+H144))&lt;=D144,'População Atendida'!J142*(1+H144),D144))</f>
        <v>-</v>
      </c>
      <c r="J144" s="43" t="str">
        <f t="shared" si="120"/>
        <v>-</v>
      </c>
      <c r="K144" s="43" t="str">
        <f t="shared" si="121"/>
        <v>-</v>
      </c>
      <c r="L144" s="43" t="str">
        <f t="shared" si="122"/>
        <v>-</v>
      </c>
      <c r="M144" s="43"/>
      <c r="N144" s="62" t="str">
        <f t="shared" si="138"/>
        <v xml:space="preserve">   </v>
      </c>
    </row>
    <row r="145" spans="1:14" x14ac:dyDescent="0.2">
      <c r="A145" s="41">
        <v>136</v>
      </c>
      <c r="B145" s="42" t="s">
        <v>177</v>
      </c>
      <c r="C145" s="54">
        <f>'População Atendida'!O143</f>
        <v>7.0000569338804757E-4</v>
      </c>
      <c r="D145" s="43">
        <f>'População Atendida'!F143*(1+C145)</f>
        <v>5501.9687153029308</v>
      </c>
      <c r="E145" s="43">
        <f t="shared" ref="E145:G145" si="143">D145*(1+$C145)</f>
        <v>5505.820124728486</v>
      </c>
      <c r="F145" s="43">
        <f t="shared" si="143"/>
        <v>5509.6742301625673</v>
      </c>
      <c r="G145" s="43">
        <f t="shared" si="143"/>
        <v>5513.5310334923952</v>
      </c>
      <c r="H145" s="54">
        <f>IF('População Atendida'!S143="-","-",'População Atendida'!S143)</f>
        <v>9.5584131788733803E-2</v>
      </c>
      <c r="I145" s="43">
        <f>IF(H145="-","-",IF(('População Atendida'!J143*(1+H145))&lt;=D145,'População Atendida'!J143*(1+H145),D145))</f>
        <v>3688.9632418284814</v>
      </c>
      <c r="J145" s="43">
        <f t="shared" si="120"/>
        <v>4041.5695904992099</v>
      </c>
      <c r="K145" s="43">
        <f t="shared" si="121"/>
        <v>4427.8795108708255</v>
      </c>
      <c r="L145" s="43">
        <f t="shared" si="122"/>
        <v>4851.1145295825363</v>
      </c>
      <c r="M145" s="43"/>
      <c r="N145" s="62" t="str">
        <f t="shared" si="138"/>
        <v>ok</v>
      </c>
    </row>
    <row r="146" spans="1:14" x14ac:dyDescent="0.2">
      <c r="A146" s="41">
        <v>137</v>
      </c>
      <c r="B146" s="42" t="s">
        <v>178</v>
      </c>
      <c r="C146" s="54">
        <f>'População Atendida'!O144</f>
        <v>1.8600103382509097E-2</v>
      </c>
      <c r="D146" s="43">
        <f>'População Atendida'!F144*(1+C146)</f>
        <v>11074.719438025297</v>
      </c>
      <c r="E146" s="43">
        <f t="shared" ref="E146:G146" si="144">D146*(1+$C146)</f>
        <v>11280.710364504852</v>
      </c>
      <c r="F146" s="43">
        <f t="shared" si="144"/>
        <v>11490.532743512786</v>
      </c>
      <c r="G146" s="43">
        <f t="shared" si="144"/>
        <v>11704.257840462231</v>
      </c>
      <c r="H146" s="54">
        <f>IF('População Atendida'!S144="-","-",'População Atendida'!S144)</f>
        <v>2.0042297219049456E-2</v>
      </c>
      <c r="I146" s="43">
        <f>IF(H146="-","-",IF(('População Atendida'!J144*(1+H146))&lt;=D146,'População Atendida'!J144*(1+H146),D146))</f>
        <v>6262.1620677034107</v>
      </c>
      <c r="J146" s="43">
        <f t="shared" si="120"/>
        <v>6387.6701810981804</v>
      </c>
      <c r="K146" s="43">
        <f t="shared" si="121"/>
        <v>6515.6937654050098</v>
      </c>
      <c r="L146" s="43">
        <f t="shared" si="122"/>
        <v>6646.2832364395645</v>
      </c>
      <c r="M146" s="43"/>
      <c r="N146" s="62" t="str">
        <f t="shared" si="138"/>
        <v>ok</v>
      </c>
    </row>
    <row r="147" spans="1:14" x14ac:dyDescent="0.2">
      <c r="A147" s="41">
        <v>138</v>
      </c>
      <c r="B147" s="42" t="s">
        <v>179</v>
      </c>
      <c r="C147" s="54">
        <f>'População Atendida'!O145</f>
        <v>4.7745550837707384E-3</v>
      </c>
      <c r="D147" s="43">
        <f>'População Atendida'!F145*(1+C147)</f>
        <v>1925.4293844159283</v>
      </c>
      <c r="E147" s="43">
        <f t="shared" ref="E147:G147" si="145">D147*(1+$C147)</f>
        <v>1934.6224530717329</v>
      </c>
      <c r="F147" s="43">
        <f t="shared" si="145"/>
        <v>1943.8594145402237</v>
      </c>
      <c r="G147" s="43">
        <f t="shared" si="145"/>
        <v>1953.1404783900525</v>
      </c>
      <c r="H147" s="54" t="str">
        <f>IF('População Atendida'!S145="-","-",'População Atendida'!S145)</f>
        <v>-</v>
      </c>
      <c r="I147" s="43" t="str">
        <f>IF(H147="-","-",IF(('População Atendida'!J145*(1+H147))&lt;=D147,'População Atendida'!J145*(1+H147),D147))</f>
        <v>-</v>
      </c>
      <c r="J147" s="43" t="str">
        <f t="shared" si="120"/>
        <v>-</v>
      </c>
      <c r="K147" s="43" t="str">
        <f t="shared" si="121"/>
        <v>-</v>
      </c>
      <c r="L147" s="43" t="str">
        <f t="shared" si="122"/>
        <v>-</v>
      </c>
      <c r="M147" s="43"/>
      <c r="N147" s="62" t="str">
        <f t="shared" si="138"/>
        <v xml:space="preserve">   </v>
      </c>
    </row>
    <row r="148" spans="1:14" x14ac:dyDescent="0.2">
      <c r="A148" s="41">
        <v>139</v>
      </c>
      <c r="B148" s="42" t="s">
        <v>54</v>
      </c>
      <c r="C148" s="54">
        <f>'População Atendida'!O146</f>
        <v>8.3671910484820755E-3</v>
      </c>
      <c r="D148" s="43">
        <f>'População Atendida'!F146*(1+C148)</f>
        <v>40458.494965656217</v>
      </c>
      <c r="E148" s="43">
        <f t="shared" ref="E148:G148" si="146">D148*(1+$C148)</f>
        <v>40797.018922567913</v>
      </c>
      <c r="F148" s="43">
        <f t="shared" si="146"/>
        <v>41138.375374101583</v>
      </c>
      <c r="G148" s="43">
        <f t="shared" si="146"/>
        <v>41482.588020280862</v>
      </c>
      <c r="H148" s="54">
        <f>IF('População Atendida'!S146="-","-",'População Atendida'!S146)</f>
        <v>2.4380328881732884E-2</v>
      </c>
      <c r="I148" s="43">
        <f>IF(H148="-","-",IF(('População Atendida'!J146*(1+H148))&lt;=D148,'População Atendida'!J146*(1+H148),D148))</f>
        <v>35923.030836044338</v>
      </c>
      <c r="J148" s="43">
        <f t="shared" si="120"/>
        <v>36798.84614225573</v>
      </c>
      <c r="K148" s="43">
        <f t="shared" si="121"/>
        <v>37696.014113672209</v>
      </c>
      <c r="L148" s="43">
        <f t="shared" si="122"/>
        <v>38615.055335293975</v>
      </c>
      <c r="M148" s="43"/>
      <c r="N148" s="62" t="str">
        <f t="shared" si="138"/>
        <v>ok</v>
      </c>
    </row>
    <row r="149" spans="1:14" x14ac:dyDescent="0.2">
      <c r="A149" s="41">
        <v>140</v>
      </c>
      <c r="B149" s="42" t="s">
        <v>180</v>
      </c>
      <c r="C149" s="54" t="s">
        <v>22</v>
      </c>
      <c r="D149" s="122">
        <v>1724</v>
      </c>
      <c r="E149" s="122">
        <v>1731</v>
      </c>
      <c r="F149" s="122">
        <v>1738</v>
      </c>
      <c r="G149" s="122">
        <v>1745</v>
      </c>
      <c r="H149" s="54" t="str">
        <f>IF('População Atendida'!S147="-","-",'População Atendida'!S147)</f>
        <v>-</v>
      </c>
      <c r="I149" s="122">
        <v>1724</v>
      </c>
      <c r="J149" s="122">
        <v>1731</v>
      </c>
      <c r="K149" s="122">
        <v>1738</v>
      </c>
      <c r="L149" s="122">
        <v>1745</v>
      </c>
      <c r="M149" s="43" t="s">
        <v>289</v>
      </c>
      <c r="N149" s="62" t="str">
        <f t="shared" si="138"/>
        <v>ok</v>
      </c>
    </row>
    <row r="150" spans="1:14" x14ac:dyDescent="0.2">
      <c r="A150" s="41">
        <v>141</v>
      </c>
      <c r="B150" s="42" t="s">
        <v>55</v>
      </c>
      <c r="C150" s="54">
        <f>'População Atendida'!O148</f>
        <v>-2.0078830714606185E-3</v>
      </c>
      <c r="D150" s="43">
        <f>'População Atendida'!F148*(1+C150)</f>
        <v>11137.701804055363</v>
      </c>
      <c r="E150" s="43">
        <f t="shared" ref="E150:G150" si="147">D150*(1+$C150)</f>
        <v>11115.338601148023</v>
      </c>
      <c r="F150" s="43">
        <f t="shared" si="147"/>
        <v>11093.020300937225</v>
      </c>
      <c r="G150" s="43">
        <f t="shared" si="147"/>
        <v>11070.746813263604</v>
      </c>
      <c r="H150" s="54" t="str">
        <f>IF('População Atendida'!S148="-","-",'População Atendida'!S148)</f>
        <v>-</v>
      </c>
      <c r="I150" s="43" t="str">
        <f>IF(H150="-","-",IF(('População Atendida'!J148*(1+H150))&lt;=D150,'População Atendida'!J148*(1+H150),D150))</f>
        <v>-</v>
      </c>
      <c r="J150" s="43" t="str">
        <f t="shared" si="120"/>
        <v>-</v>
      </c>
      <c r="K150" s="43" t="str">
        <f t="shared" si="121"/>
        <v>-</v>
      </c>
      <c r="L150" s="43" t="str">
        <f t="shared" si="122"/>
        <v>-</v>
      </c>
      <c r="M150" s="43"/>
      <c r="N150" s="62" t="str">
        <f t="shared" si="138"/>
        <v xml:space="preserve">   </v>
      </c>
    </row>
    <row r="151" spans="1:14" x14ac:dyDescent="0.2">
      <c r="A151" s="41">
        <v>142</v>
      </c>
      <c r="B151" s="42" t="s">
        <v>181</v>
      </c>
      <c r="C151" s="54">
        <f>'População Atendida'!O149</f>
        <v>0</v>
      </c>
      <c r="D151" s="43">
        <f>'População Atendida'!F149*(1+C151)</f>
        <v>3321</v>
      </c>
      <c r="E151" s="43">
        <f t="shared" ref="E151:G151" si="148">D151*(1+$C151)</f>
        <v>3321</v>
      </c>
      <c r="F151" s="43">
        <f t="shared" si="148"/>
        <v>3321</v>
      </c>
      <c r="G151" s="43">
        <f t="shared" si="148"/>
        <v>3321</v>
      </c>
      <c r="H151" s="54" t="str">
        <f>IF('População Atendida'!S149="-","-",'População Atendida'!S149)</f>
        <v>-</v>
      </c>
      <c r="I151" s="43" t="str">
        <f>IF(H151="-","-",IF(('População Atendida'!J149*(1+H151))&lt;=D151,'População Atendida'!J149*(1+H151),D151))</f>
        <v>-</v>
      </c>
      <c r="J151" s="43" t="str">
        <f t="shared" si="120"/>
        <v>-</v>
      </c>
      <c r="K151" s="43" t="str">
        <f t="shared" si="121"/>
        <v>-</v>
      </c>
      <c r="L151" s="43" t="str">
        <f t="shared" si="122"/>
        <v>-</v>
      </c>
      <c r="M151" s="43"/>
      <c r="N151" s="62" t="str">
        <f t="shared" si="138"/>
        <v xml:space="preserve">   </v>
      </c>
    </row>
    <row r="152" spans="1:14" x14ac:dyDescent="0.2">
      <c r="A152" s="41">
        <v>143</v>
      </c>
      <c r="B152" s="42" t="s">
        <v>182</v>
      </c>
      <c r="C152" s="54">
        <f>'População Atendida'!O150</f>
        <v>0</v>
      </c>
      <c r="D152" s="43">
        <f>'População Atendida'!F150*(1+C152)</f>
        <v>2580</v>
      </c>
      <c r="E152" s="43">
        <f t="shared" ref="E152:G152" si="149">D152*(1+$C152)</f>
        <v>2580</v>
      </c>
      <c r="F152" s="43">
        <f t="shared" si="149"/>
        <v>2580</v>
      </c>
      <c r="G152" s="43">
        <f t="shared" si="149"/>
        <v>2580</v>
      </c>
      <c r="H152" s="54" t="str">
        <f>IF('População Atendida'!S150="-","-",'População Atendida'!S150)</f>
        <v>-</v>
      </c>
      <c r="I152" s="43" t="str">
        <f>IF(H152="-","-",IF(('População Atendida'!J150*(1+H152))&lt;=D152,'População Atendida'!J150*(1+H152),D152))</f>
        <v>-</v>
      </c>
      <c r="J152" s="43" t="str">
        <f t="shared" si="120"/>
        <v>-</v>
      </c>
      <c r="K152" s="43" t="str">
        <f t="shared" si="121"/>
        <v>-</v>
      </c>
      <c r="L152" s="43" t="str">
        <f t="shared" si="122"/>
        <v>-</v>
      </c>
      <c r="M152" s="43"/>
      <c r="N152" s="62" t="str">
        <f t="shared" si="138"/>
        <v xml:space="preserve">   </v>
      </c>
    </row>
    <row r="153" spans="1:14" x14ac:dyDescent="0.2">
      <c r="A153" s="41">
        <v>144</v>
      </c>
      <c r="B153" s="42" t="s">
        <v>56</v>
      </c>
      <c r="C153" s="54">
        <f>'População Atendida'!O151</f>
        <v>9.9150780523603044E-3</v>
      </c>
      <c r="D153" s="43">
        <f>'População Atendida'!F151*(1+C153)</f>
        <v>6912.8081143637228</v>
      </c>
      <c r="E153" s="43">
        <f t="shared" ref="E153:G153" si="150">D153*(1+$C153)</f>
        <v>6981.3491463786286</v>
      </c>
      <c r="F153" s="43">
        <f t="shared" si="150"/>
        <v>7050.5697680757512</v>
      </c>
      <c r="G153" s="43">
        <f t="shared" si="150"/>
        <v>7120.4767176398336</v>
      </c>
      <c r="H153" s="54" t="str">
        <f>IF('População Atendida'!S151="-","-",'População Atendida'!S151)</f>
        <v>-</v>
      </c>
      <c r="I153" s="43" t="str">
        <f>IF(H153="-","-",IF(('População Atendida'!J151*(1+H153))&lt;=D153,'População Atendida'!J151*(1+H153),D153))</f>
        <v>-</v>
      </c>
      <c r="J153" s="43" t="str">
        <f t="shared" si="120"/>
        <v>-</v>
      </c>
      <c r="K153" s="43" t="str">
        <f t="shared" si="121"/>
        <v>-</v>
      </c>
      <c r="L153" s="43" t="str">
        <f t="shared" si="122"/>
        <v>-</v>
      </c>
      <c r="M153" s="43"/>
      <c r="N153" s="62" t="str">
        <f t="shared" si="138"/>
        <v xml:space="preserve">   </v>
      </c>
    </row>
    <row r="154" spans="1:14" x14ac:dyDescent="0.2">
      <c r="A154" s="41">
        <v>145</v>
      </c>
      <c r="B154" s="42" t="s">
        <v>183</v>
      </c>
      <c r="C154" s="54">
        <f>'População Atendida'!O152</f>
        <v>1.3501534270403416E-2</v>
      </c>
      <c r="D154" s="43">
        <f>'População Atendida'!F152*(1+C154)</f>
        <v>27849.07623880489</v>
      </c>
      <c r="E154" s="43">
        <f t="shared" ref="E154:G154" si="151">D154*(1+$C154)</f>
        <v>28225.081496042192</v>
      </c>
      <c r="F154" s="43">
        <f t="shared" si="151"/>
        <v>28606.163401145935</v>
      </c>
      <c r="G154" s="43">
        <f t="shared" si="151"/>
        <v>28992.390496651267</v>
      </c>
      <c r="H154" s="54" t="str">
        <f>IF('População Atendida'!S152="-","-",'População Atendida'!S152)</f>
        <v>-</v>
      </c>
      <c r="I154" s="43" t="str">
        <f>IF(H154="-","-",IF(('População Atendida'!J152*(1+H154))&lt;=D154,'População Atendida'!J152*(1+H154),D154))</f>
        <v>-</v>
      </c>
      <c r="J154" s="43" t="str">
        <f t="shared" si="120"/>
        <v>-</v>
      </c>
      <c r="K154" s="43" t="str">
        <f t="shared" si="121"/>
        <v>-</v>
      </c>
      <c r="L154" s="43" t="str">
        <f t="shared" si="122"/>
        <v>-</v>
      </c>
      <c r="M154" s="43"/>
      <c r="N154" s="62" t="str">
        <f t="shared" si="138"/>
        <v xml:space="preserve">   </v>
      </c>
    </row>
    <row r="155" spans="1:14" x14ac:dyDescent="0.2">
      <c r="A155" s="41">
        <v>146</v>
      </c>
      <c r="B155" s="42" t="s">
        <v>184</v>
      </c>
      <c r="C155" s="54">
        <f>'População Atendida'!O153</f>
        <v>4.873154097814263E-3</v>
      </c>
      <c r="D155" s="43">
        <f>'População Atendida'!F153*(1+C155)</f>
        <v>36946.975155237618</v>
      </c>
      <c r="E155" s="43">
        <f t="shared" ref="E155:G155" si="152">D155*(1+$C155)</f>
        <v>37127.023458617201</v>
      </c>
      <c r="F155" s="43">
        <f t="shared" si="152"/>
        <v>37307.949165124206</v>
      </c>
      <c r="G155" s="43">
        <f t="shared" si="152"/>
        <v>37489.756550479273</v>
      </c>
      <c r="H155" s="54">
        <f>IF('População Atendida'!S153="-","-",'População Atendida'!S153)</f>
        <v>3.2954045793713506E-2</v>
      </c>
      <c r="I155" s="43">
        <f>IF(H155="-","-",IF(('População Atendida'!J153*(1+H155))&lt;=D155,'População Atendida'!J153*(1+H155),D155))</f>
        <v>16882.301367779171</v>
      </c>
      <c r="J155" s="43">
        <f t="shared" si="120"/>
        <v>17438.641500156238</v>
      </c>
      <c r="K155" s="43">
        <f t="shared" si="121"/>
        <v>18013.315290732538</v>
      </c>
      <c r="L155" s="43">
        <f t="shared" si="122"/>
        <v>18606.926907719935</v>
      </c>
      <c r="M155" s="43"/>
      <c r="N155" s="62" t="str">
        <f t="shared" si="138"/>
        <v>ok</v>
      </c>
    </row>
    <row r="156" spans="1:14" x14ac:dyDescent="0.2">
      <c r="A156" s="41">
        <v>147</v>
      </c>
      <c r="B156" s="42" t="s">
        <v>185</v>
      </c>
      <c r="C156" s="54">
        <f>'População Atendida'!O154</f>
        <v>2.9988034742146033E-3</v>
      </c>
      <c r="D156" s="43">
        <f>'População Atendida'!F154*(1+C156)</f>
        <v>1753.0312787241974</v>
      </c>
      <c r="E156" s="43">
        <f t="shared" ref="E156:G156" si="153">D156*(1+$C156)</f>
        <v>1758.2882750132424</v>
      </c>
      <c r="F156" s="43">
        <f t="shared" si="153"/>
        <v>1763.5610360010228</v>
      </c>
      <c r="G156" s="43">
        <f t="shared" si="153"/>
        <v>1768.849608962772</v>
      </c>
      <c r="H156" s="54" t="str">
        <f>IF('População Atendida'!S154="-","-",'População Atendida'!S154)</f>
        <v>-</v>
      </c>
      <c r="I156" s="43" t="str">
        <f>IF(H156="-","-",IF(('População Atendida'!J154*(1+H156))&lt;=D156,'População Atendida'!J154*(1+H156),D156))</f>
        <v>-</v>
      </c>
      <c r="J156" s="43" t="str">
        <f t="shared" si="120"/>
        <v>-</v>
      </c>
      <c r="K156" s="43" t="str">
        <f t="shared" si="121"/>
        <v>-</v>
      </c>
      <c r="L156" s="43" t="str">
        <f t="shared" si="122"/>
        <v>-</v>
      </c>
      <c r="M156" s="43"/>
      <c r="N156" s="62" t="str">
        <f t="shared" si="138"/>
        <v xml:space="preserve">   </v>
      </c>
    </row>
    <row r="157" spans="1:14" x14ac:dyDescent="0.2">
      <c r="A157" s="41">
        <v>148</v>
      </c>
      <c r="B157" s="42" t="s">
        <v>186</v>
      </c>
      <c r="C157" s="54">
        <f>'População Atendida'!O155</f>
        <v>5.4993134188116846E-3</v>
      </c>
      <c r="D157" s="43">
        <f>'População Atendida'!F155*(1+C157)</f>
        <v>2053.1290480698717</v>
      </c>
      <c r="E157" s="43">
        <f t="shared" ref="E157:G157" si="154">D157*(1+$C157)</f>
        <v>2064.4198481944745</v>
      </c>
      <c r="F157" s="43">
        <f t="shared" si="154"/>
        <v>2075.7727399677115</v>
      </c>
      <c r="G157" s="43">
        <f t="shared" si="154"/>
        <v>2087.1880648510196</v>
      </c>
      <c r="H157" s="54" t="str">
        <f>IF('População Atendida'!S155="-","-",'População Atendida'!S155)</f>
        <v>-</v>
      </c>
      <c r="I157" s="43" t="str">
        <f>IF(H157="-","-",IF(('População Atendida'!J155*(1+H157))&lt;=D157,'População Atendida'!J155*(1+H157),D157))</f>
        <v>-</v>
      </c>
      <c r="J157" s="43" t="str">
        <f t="shared" si="120"/>
        <v>-</v>
      </c>
      <c r="K157" s="43" t="str">
        <f t="shared" si="121"/>
        <v>-</v>
      </c>
      <c r="L157" s="43" t="str">
        <f t="shared" si="122"/>
        <v>-</v>
      </c>
      <c r="M157" s="43"/>
      <c r="N157" s="62" t="str">
        <f t="shared" si="138"/>
        <v xml:space="preserve">   </v>
      </c>
    </row>
    <row r="158" spans="1:14" x14ac:dyDescent="0.2">
      <c r="A158" s="41">
        <v>149</v>
      </c>
      <c r="B158" s="42" t="s">
        <v>187</v>
      </c>
      <c r="C158" s="54">
        <f>'População Atendida'!O156</f>
        <v>6.099918294570867E-3</v>
      </c>
      <c r="D158" s="43">
        <f>'População Atendida'!F156*(1+C158)</f>
        <v>8508.4763380261738</v>
      </c>
      <c r="E158" s="43">
        <f t="shared" ref="E158:G158" si="155">D158*(1+$C158)</f>
        <v>8560.3773484994235</v>
      </c>
      <c r="F158" s="43">
        <f t="shared" si="155"/>
        <v>8612.5949508959657</v>
      </c>
      <c r="G158" s="43">
        <f t="shared" si="155"/>
        <v>8665.1310764006648</v>
      </c>
      <c r="H158" s="54" t="str">
        <f>IF('População Atendida'!S156="-","-",'População Atendida'!S156)</f>
        <v>-</v>
      </c>
      <c r="I158" s="43" t="str">
        <f>IF(H158="-","-",IF(('População Atendida'!J156*(1+H158))&lt;=D158,'População Atendida'!J156*(1+H158),D158))</f>
        <v>-</v>
      </c>
      <c r="J158" s="43" t="str">
        <f t="shared" si="120"/>
        <v>-</v>
      </c>
      <c r="K158" s="43" t="str">
        <f t="shared" si="121"/>
        <v>-</v>
      </c>
      <c r="L158" s="43" t="str">
        <f t="shared" si="122"/>
        <v>-</v>
      </c>
      <c r="M158" s="43"/>
      <c r="N158" s="62" t="str">
        <f t="shared" si="138"/>
        <v xml:space="preserve">   </v>
      </c>
    </row>
    <row r="159" spans="1:14" x14ac:dyDescent="0.2">
      <c r="A159" s="41">
        <v>150</v>
      </c>
      <c r="B159" s="42" t="s">
        <v>188</v>
      </c>
      <c r="C159" s="54">
        <f>'População Atendida'!O157</f>
        <v>0</v>
      </c>
      <c r="D159" s="43">
        <f>'População Atendida'!F157*(1+C159)</f>
        <v>4917</v>
      </c>
      <c r="E159" s="43">
        <f t="shared" ref="E159:G159" si="156">D159*(1+$C159)</f>
        <v>4917</v>
      </c>
      <c r="F159" s="43">
        <f t="shared" si="156"/>
        <v>4917</v>
      </c>
      <c r="G159" s="43">
        <f t="shared" si="156"/>
        <v>4917</v>
      </c>
      <c r="H159" s="54" t="str">
        <f>IF('População Atendida'!S157="-","-",'População Atendida'!S157)</f>
        <v>-</v>
      </c>
      <c r="I159" s="43" t="str">
        <f>IF(H159="-","-",IF(('População Atendida'!J157*(1+H159))&lt;=D159,'População Atendida'!J157*(1+H159),D159))</f>
        <v>-</v>
      </c>
      <c r="J159" s="43" t="str">
        <f t="shared" si="120"/>
        <v>-</v>
      </c>
      <c r="K159" s="43" t="str">
        <f t="shared" si="121"/>
        <v>-</v>
      </c>
      <c r="L159" s="43" t="str">
        <f t="shared" si="122"/>
        <v>-</v>
      </c>
      <c r="M159" s="43"/>
      <c r="N159" s="62" t="str">
        <f t="shared" si="138"/>
        <v xml:space="preserve">   </v>
      </c>
    </row>
    <row r="160" spans="1:14" x14ac:dyDescent="0.2">
      <c r="A160" s="41">
        <v>151</v>
      </c>
      <c r="B160" s="42" t="s">
        <v>189</v>
      </c>
      <c r="C160" s="54">
        <f>'População Atendida'!O158</f>
        <v>2.7003536318866866E-3</v>
      </c>
      <c r="D160" s="43">
        <f>'População Atendida'!F158*(1+C160)</f>
        <v>2145.397730637857</v>
      </c>
      <c r="E160" s="43">
        <f t="shared" ref="E160:G160" si="157">D160*(1+$C160)</f>
        <v>2151.1910631916262</v>
      </c>
      <c r="F160" s="43">
        <f t="shared" si="157"/>
        <v>2157.0000397919976</v>
      </c>
      <c r="G160" s="43">
        <f t="shared" si="157"/>
        <v>2162.8247026834292</v>
      </c>
      <c r="H160" s="54" t="str">
        <f>IF('População Atendida'!S158="-","-",'População Atendida'!S158)</f>
        <v>-</v>
      </c>
      <c r="I160" s="43" t="str">
        <f>IF(H160="-","-",IF(('População Atendida'!J158*(1+H160))&lt;=D160,'População Atendida'!J158*(1+H160),D160))</f>
        <v>-</v>
      </c>
      <c r="J160" s="43" t="str">
        <f t="shared" si="120"/>
        <v>-</v>
      </c>
      <c r="K160" s="43" t="str">
        <f t="shared" si="121"/>
        <v>-</v>
      </c>
      <c r="L160" s="43" t="str">
        <f t="shared" si="122"/>
        <v>-</v>
      </c>
      <c r="M160" s="43"/>
      <c r="N160" s="62" t="str">
        <f t="shared" si="138"/>
        <v xml:space="preserve">   </v>
      </c>
    </row>
    <row r="161" spans="1:14" x14ac:dyDescent="0.2">
      <c r="A161" s="41">
        <v>152</v>
      </c>
      <c r="B161" s="42" t="s">
        <v>190</v>
      </c>
      <c r="C161" s="54">
        <f>'População Atendida'!O159</f>
        <v>1.5099766815800863E-2</v>
      </c>
      <c r="D161" s="43">
        <f>'População Atendida'!F159*(1+C161)</f>
        <v>8670.322393292141</v>
      </c>
      <c r="E161" s="43">
        <f t="shared" ref="E161:G161" si="158">D161*(1+$C161)</f>
        <v>8801.2422396486691</v>
      </c>
      <c r="F161" s="43">
        <f t="shared" si="158"/>
        <v>8934.1389451567411</v>
      </c>
      <c r="G161" s="43">
        <f t="shared" si="158"/>
        <v>9069.0423599285732</v>
      </c>
      <c r="H161" s="54" t="str">
        <f>IF('População Atendida'!S159="-","-",'População Atendida'!S159)</f>
        <v>-</v>
      </c>
      <c r="I161" s="43" t="str">
        <f>IF(H161="-","-",IF(('População Atendida'!J159*(1+H161))&lt;=D161,'População Atendida'!J159*(1+H161),D161))</f>
        <v>-</v>
      </c>
      <c r="J161" s="43" t="str">
        <f t="shared" si="120"/>
        <v>-</v>
      </c>
      <c r="K161" s="43" t="str">
        <f t="shared" si="121"/>
        <v>-</v>
      </c>
      <c r="L161" s="43" t="str">
        <f t="shared" si="122"/>
        <v>-</v>
      </c>
      <c r="M161" s="43"/>
      <c r="N161" s="62" t="str">
        <f t="shared" si="138"/>
        <v xml:space="preserve">   </v>
      </c>
    </row>
    <row r="162" spans="1:14" x14ac:dyDescent="0.2">
      <c r="A162" s="41">
        <v>153</v>
      </c>
      <c r="B162" s="42" t="s">
        <v>191</v>
      </c>
      <c r="C162" s="54">
        <f>'População Atendida'!O160</f>
        <v>0</v>
      </c>
      <c r="D162" s="43">
        <f>'População Atendida'!F160*(1+C162)</f>
        <v>2097</v>
      </c>
      <c r="E162" s="43">
        <f t="shared" ref="E162:G162" si="159">D162*(1+$C162)</f>
        <v>2097</v>
      </c>
      <c r="F162" s="43">
        <f t="shared" si="159"/>
        <v>2097</v>
      </c>
      <c r="G162" s="43">
        <f t="shared" si="159"/>
        <v>2097</v>
      </c>
      <c r="H162" s="54" t="str">
        <f>IF('População Atendida'!S160="-","-",'População Atendida'!S160)</f>
        <v>-</v>
      </c>
      <c r="I162" s="43" t="str">
        <f>IF(H162="-","-",IF(('População Atendida'!J160*(1+H162))&lt;=D162,'População Atendida'!J160*(1+H162),D162))</f>
        <v>-</v>
      </c>
      <c r="J162" s="43" t="str">
        <f t="shared" si="120"/>
        <v>-</v>
      </c>
      <c r="K162" s="43" t="str">
        <f t="shared" si="121"/>
        <v>-</v>
      </c>
      <c r="L162" s="43" t="str">
        <f t="shared" si="122"/>
        <v>-</v>
      </c>
      <c r="M162" s="43"/>
      <c r="N162" s="62" t="str">
        <f t="shared" si="138"/>
        <v xml:space="preserve">   </v>
      </c>
    </row>
    <row r="163" spans="1:14" x14ac:dyDescent="0.2">
      <c r="A163" s="41">
        <v>154</v>
      </c>
      <c r="B163" s="42" t="s">
        <v>57</v>
      </c>
      <c r="C163" s="54">
        <f>'População Atendida'!O161</f>
        <v>1.9425064165507853E-2</v>
      </c>
      <c r="D163" s="43">
        <f>'População Atendida'!F161*(1+C163)</f>
        <v>115480.18582965076</v>
      </c>
      <c r="E163" s="43">
        <f t="shared" ref="E163:G163" si="160">D163*(1+$C163)</f>
        <v>117723.39584923649</v>
      </c>
      <c r="F163" s="43">
        <f t="shared" si="160"/>
        <v>120010.18036738939</v>
      </c>
      <c r="G163" s="43">
        <f t="shared" si="160"/>
        <v>122341.3858215401</v>
      </c>
      <c r="H163" s="54">
        <f>IF('População Atendida'!S161="-","-",'População Atendida'!S161)</f>
        <v>0.20280353506737706</v>
      </c>
      <c r="I163" s="43">
        <f>IF(H163="-","-",IF(('População Atendida'!J161*(1+H163))&lt;=D163,'População Atendida'!J161*(1+H163),D163))</f>
        <v>47812.366677650236</v>
      </c>
      <c r="J163" s="43">
        <f t="shared" si="120"/>
        <v>57508.883659815372</v>
      </c>
      <c r="K163" s="43">
        <f t="shared" si="121"/>
        <v>69171.888563804445</v>
      </c>
      <c r="L163" s="43">
        <f t="shared" si="122"/>
        <v>83200.192091830657</v>
      </c>
      <c r="M163" s="43"/>
      <c r="N163" s="62" t="str">
        <f t="shared" si="138"/>
        <v>ok</v>
      </c>
    </row>
    <row r="164" spans="1:14" x14ac:dyDescent="0.2">
      <c r="A164" s="41">
        <v>155</v>
      </c>
      <c r="B164" s="42" t="s">
        <v>192</v>
      </c>
      <c r="C164" s="54">
        <f>'População Atendida'!O162</f>
        <v>1.0099912480303725E-2</v>
      </c>
      <c r="D164" s="43">
        <f>'População Atendida'!F162*(1+C164)</f>
        <v>3000.249265044622</v>
      </c>
      <c r="E164" s="43">
        <f t="shared" ref="E164:G164" si="161">D164*(1+$C164)</f>
        <v>3030.551520040668</v>
      </c>
      <c r="F164" s="43">
        <f t="shared" si="161"/>
        <v>3061.1598251601299</v>
      </c>
      <c r="G164" s="43">
        <f t="shared" si="161"/>
        <v>3092.0772714824689</v>
      </c>
      <c r="H164" s="54" t="str">
        <f>IF('População Atendida'!S162="-","-",'População Atendida'!S162)</f>
        <v>-</v>
      </c>
      <c r="I164" s="43" t="str">
        <f>IF(H164="-","-",IF(('População Atendida'!J162*(1+H164))&lt;=D164,'População Atendida'!J162*(1+H164),D164))</f>
        <v>-</v>
      </c>
      <c r="J164" s="43" t="str">
        <f t="shared" si="120"/>
        <v>-</v>
      </c>
      <c r="K164" s="43" t="str">
        <f t="shared" si="121"/>
        <v>-</v>
      </c>
      <c r="L164" s="43" t="str">
        <f t="shared" si="122"/>
        <v>-</v>
      </c>
      <c r="M164" s="43"/>
      <c r="N164" s="62" t="str">
        <f t="shared" si="138"/>
        <v xml:space="preserve">   </v>
      </c>
    </row>
    <row r="165" spans="1:14" x14ac:dyDescent="0.2">
      <c r="A165" s="41">
        <v>156</v>
      </c>
      <c r="B165" s="42" t="s">
        <v>193</v>
      </c>
      <c r="C165" s="54">
        <f>'População Atendida'!O163</f>
        <v>7.0002015231276984E-3</v>
      </c>
      <c r="D165" s="43">
        <f>'População Atendida'!F163*(1+C165)</f>
        <v>8910.3305131552261</v>
      </c>
      <c r="E165" s="43">
        <f t="shared" ref="E165:G165" si="162">D165*(1+$C165)</f>
        <v>8972.7046223849866</v>
      </c>
      <c r="F165" s="43">
        <f t="shared" si="162"/>
        <v>9035.5153629491797</v>
      </c>
      <c r="G165" s="43">
        <f t="shared" si="162"/>
        <v>9098.7657913551393</v>
      </c>
      <c r="H165" s="54" t="str">
        <f>IF('População Atendida'!S163="-","-",'População Atendida'!S163)</f>
        <v>-</v>
      </c>
      <c r="I165" s="43" t="str">
        <f>IF(H165="-","-",IF(('População Atendida'!J163*(1+H165))&lt;=D165,'População Atendida'!J163*(1+H165),D165))</f>
        <v>-</v>
      </c>
      <c r="J165" s="43" t="str">
        <f t="shared" si="120"/>
        <v>-</v>
      </c>
      <c r="K165" s="43" t="str">
        <f t="shared" si="121"/>
        <v>-</v>
      </c>
      <c r="L165" s="43" t="str">
        <f t="shared" si="122"/>
        <v>-</v>
      </c>
      <c r="M165" s="43"/>
      <c r="N165" s="62" t="str">
        <f t="shared" si="138"/>
        <v xml:space="preserve">   </v>
      </c>
    </row>
    <row r="166" spans="1:14" x14ac:dyDescent="0.2">
      <c r="A166" s="41">
        <v>157</v>
      </c>
      <c r="B166" s="42" t="s">
        <v>194</v>
      </c>
      <c r="C166" s="54">
        <f>'População Atendida'!O164</f>
        <v>0</v>
      </c>
      <c r="D166" s="43">
        <f>'População Atendida'!F164*(1+C166)</f>
        <v>2636</v>
      </c>
      <c r="E166" s="43">
        <f t="shared" ref="E166:G166" si="163">D166*(1+$C166)</f>
        <v>2636</v>
      </c>
      <c r="F166" s="43">
        <f t="shared" si="163"/>
        <v>2636</v>
      </c>
      <c r="G166" s="43">
        <f t="shared" si="163"/>
        <v>2636</v>
      </c>
      <c r="H166" s="54" t="str">
        <f>IF('População Atendida'!S164="-","-",'População Atendida'!S164)</f>
        <v>-</v>
      </c>
      <c r="I166" s="43" t="str">
        <f>IF(H166="-","-",IF(('População Atendida'!J164*(1+H166))&lt;=D166,'População Atendida'!J164*(1+H166),D166))</f>
        <v>-</v>
      </c>
      <c r="J166" s="43" t="str">
        <f t="shared" si="120"/>
        <v>-</v>
      </c>
      <c r="K166" s="43" t="str">
        <f t="shared" si="121"/>
        <v>-</v>
      </c>
      <c r="L166" s="43" t="str">
        <f t="shared" si="122"/>
        <v>-</v>
      </c>
      <c r="M166" s="43"/>
      <c r="N166" s="62" t="str">
        <f t="shared" si="138"/>
        <v xml:space="preserve">   </v>
      </c>
    </row>
    <row r="167" spans="1:14" x14ac:dyDescent="0.2">
      <c r="A167" s="41">
        <v>158</v>
      </c>
      <c r="B167" s="42" t="s">
        <v>195</v>
      </c>
      <c r="C167" s="54">
        <f>'População Atendida'!O165</f>
        <v>1.5700566454051764E-2</v>
      </c>
      <c r="D167" s="43">
        <f>'População Atendida'!F165*(1+C167)</f>
        <v>5979.5815897999701</v>
      </c>
      <c r="E167" s="43">
        <f t="shared" ref="E167:G167" si="164">D167*(1+$C167)</f>
        <v>6073.4644079180489</v>
      </c>
      <c r="F167" s="43">
        <f t="shared" si="164"/>
        <v>6168.8212394608845</v>
      </c>
      <c r="G167" s="43">
        <f t="shared" si="164"/>
        <v>6265.675227274206</v>
      </c>
      <c r="H167" s="54" t="str">
        <f>IF('População Atendida'!S165="-","-",'População Atendida'!S165)</f>
        <v>-</v>
      </c>
      <c r="I167" s="43" t="str">
        <f>IF(H167="-","-",IF(('População Atendida'!J165*(1+H167))&lt;=D167,'População Atendida'!J165*(1+H167),D167))</f>
        <v>-</v>
      </c>
      <c r="J167" s="43" t="str">
        <f t="shared" si="120"/>
        <v>-</v>
      </c>
      <c r="K167" s="43" t="str">
        <f t="shared" si="121"/>
        <v>-</v>
      </c>
      <c r="L167" s="43" t="str">
        <f t="shared" si="122"/>
        <v>-</v>
      </c>
      <c r="M167" s="43"/>
      <c r="N167" s="62" t="str">
        <f t="shared" si="138"/>
        <v xml:space="preserve">   </v>
      </c>
    </row>
    <row r="168" spans="1:14" x14ac:dyDescent="0.2">
      <c r="A168" s="41">
        <v>159</v>
      </c>
      <c r="B168" s="42" t="s">
        <v>196</v>
      </c>
      <c r="C168" s="54">
        <f>'População Atendida'!O166</f>
        <v>1.5899837257545169E-2</v>
      </c>
      <c r="D168" s="43">
        <f>'População Atendida'!F166*(1+C168)</f>
        <v>13436.260770573173</v>
      </c>
      <c r="E168" s="43">
        <f t="shared" ref="E168:G168" si="165">D168*(1+$C168)</f>
        <v>13649.895130175226</v>
      </c>
      <c r="F168" s="43">
        <f t="shared" si="165"/>
        <v>13866.92624132757</v>
      </c>
      <c r="G168" s="43">
        <f t="shared" si="165"/>
        <v>14087.408111827061</v>
      </c>
      <c r="H168" s="54">
        <f>IF('População Atendida'!S166="-","-",'População Atendida'!S166)</f>
        <v>1.5899837257545169E-2</v>
      </c>
      <c r="I168" s="43">
        <f>IF(H168="-","-",IF(('População Atendida'!J166*(1+H168))&lt;=D168,'População Atendida'!J166*(1+H168),D168))</f>
        <v>13436.260770573173</v>
      </c>
      <c r="J168" s="43">
        <f t="shared" si="120"/>
        <v>13649.895130175226</v>
      </c>
      <c r="K168" s="43">
        <f t="shared" si="121"/>
        <v>13866.92624132757</v>
      </c>
      <c r="L168" s="43">
        <f t="shared" si="122"/>
        <v>14087.408111827061</v>
      </c>
      <c r="M168" s="43"/>
      <c r="N168" s="62" t="str">
        <f t="shared" si="138"/>
        <v>ok</v>
      </c>
    </row>
    <row r="169" spans="1:14" x14ac:dyDescent="0.2">
      <c r="A169" s="41">
        <v>160</v>
      </c>
      <c r="B169" s="42" t="s">
        <v>197</v>
      </c>
      <c r="C169" s="54">
        <f>'População Atendida'!O167</f>
        <v>2.0002195876178967E-3</v>
      </c>
      <c r="D169" s="43">
        <f>'População Atendida'!F167*(1+C169)</f>
        <v>2285.0715207717585</v>
      </c>
      <c r="E169" s="43">
        <f t="shared" ref="E169:G169" si="166">D169*(1+$C169)</f>
        <v>2289.6421655867139</v>
      </c>
      <c r="F169" s="43">
        <f t="shared" si="166"/>
        <v>2294.2219526949561</v>
      </c>
      <c r="G169" s="43">
        <f t="shared" si="166"/>
        <v>2298.8109003830796</v>
      </c>
      <c r="H169" s="54" t="str">
        <f>IF('População Atendida'!S167="-","-",'População Atendida'!S167)</f>
        <v>-</v>
      </c>
      <c r="I169" s="43" t="str">
        <f>IF(H169="-","-",IF(('População Atendida'!J167*(1+H169))&lt;=D169,'População Atendida'!J167*(1+H169),D169))</f>
        <v>-</v>
      </c>
      <c r="J169" s="43" t="str">
        <f t="shared" si="120"/>
        <v>-</v>
      </c>
      <c r="K169" s="43" t="str">
        <f t="shared" si="121"/>
        <v>-</v>
      </c>
      <c r="L169" s="43" t="str">
        <f t="shared" si="122"/>
        <v>-</v>
      </c>
      <c r="M169" s="43"/>
      <c r="N169" s="62" t="str">
        <f t="shared" si="138"/>
        <v xml:space="preserve">   </v>
      </c>
    </row>
    <row r="170" spans="1:14" x14ac:dyDescent="0.2">
      <c r="A170" s="41">
        <v>161</v>
      </c>
      <c r="B170" s="42" t="s">
        <v>198</v>
      </c>
      <c r="C170" s="54">
        <f>'População Atendida'!O168</f>
        <v>1.6700105517469466E-2</v>
      </c>
      <c r="D170" s="43">
        <f>'População Atendida'!F168*(1+C170)</f>
        <v>24112.873062536717</v>
      </c>
      <c r="E170" s="43">
        <f t="shared" ref="E170:G170" si="167">D170*(1+$C170)</f>
        <v>24515.560587010426</v>
      </c>
      <c r="F170" s="43">
        <f t="shared" si="167"/>
        <v>24924.973035633415</v>
      </c>
      <c r="G170" s="43">
        <f t="shared" si="167"/>
        <v>25341.222715348573</v>
      </c>
      <c r="H170" s="54">
        <f>IF('População Atendida'!S168="-","-",'População Atendida'!S168)</f>
        <v>1.6700105517469466E-2</v>
      </c>
      <c r="I170" s="43">
        <f>IF(H170="-","-",IF(('População Atendida'!J168*(1+H170))&lt;=D170,'População Atendida'!J168*(1+H170),D170))</f>
        <v>24112.873062536717</v>
      </c>
      <c r="J170" s="43">
        <f t="shared" si="120"/>
        <v>24515.560587010426</v>
      </c>
      <c r="K170" s="43">
        <f t="shared" si="121"/>
        <v>24924.973035633415</v>
      </c>
      <c r="L170" s="43">
        <f t="shared" si="122"/>
        <v>25341.222715348573</v>
      </c>
      <c r="M170" s="43"/>
      <c r="N170" s="62" t="str">
        <f t="shared" si="138"/>
        <v>ok</v>
      </c>
    </row>
    <row r="171" spans="1:14" x14ac:dyDescent="0.2">
      <c r="A171" s="41">
        <v>162</v>
      </c>
      <c r="B171" s="42" t="s">
        <v>58</v>
      </c>
      <c r="C171" s="54">
        <f>'População Atendida'!O169</f>
        <v>1.7003190066233636E-3</v>
      </c>
      <c r="D171" s="43">
        <f>'População Atendida'!F169*(1+C171)</f>
        <v>2313.2866487011361</v>
      </c>
      <c r="E171" s="43">
        <f t="shared" ref="E171:G171" si="168">D171*(1+$C171)</f>
        <v>2317.2199739576909</v>
      </c>
      <c r="F171" s="43">
        <f t="shared" si="168"/>
        <v>2321.1599871219382</v>
      </c>
      <c r="G171" s="43">
        <f t="shared" si="168"/>
        <v>2325.1066995654555</v>
      </c>
      <c r="H171" s="54" t="str">
        <f>IF('População Atendida'!S169="-","-",'População Atendida'!S169)</f>
        <v>-</v>
      </c>
      <c r="I171" s="43" t="str">
        <f>IF(H171="-","-",IF(('População Atendida'!J169*(1+H171))&lt;=D171,'População Atendida'!J169*(1+H171),D171))</f>
        <v>-</v>
      </c>
      <c r="J171" s="43" t="str">
        <f t="shared" si="120"/>
        <v>-</v>
      </c>
      <c r="K171" s="43" t="str">
        <f t="shared" si="121"/>
        <v>-</v>
      </c>
      <c r="L171" s="43" t="str">
        <f t="shared" si="122"/>
        <v>-</v>
      </c>
      <c r="M171" s="43"/>
      <c r="N171" s="62" t="str">
        <f t="shared" si="138"/>
        <v xml:space="preserve">   </v>
      </c>
    </row>
    <row r="172" spans="1:14" x14ac:dyDescent="0.2">
      <c r="A172" s="41">
        <v>163</v>
      </c>
      <c r="B172" s="42" t="s">
        <v>199</v>
      </c>
      <c r="C172" s="54">
        <f>'População Atendida'!O170</f>
        <v>8.0034156653053525E-4</v>
      </c>
      <c r="D172" s="43">
        <f>'População Atendida'!F170*(1+C172)</f>
        <v>2788.8302318092938</v>
      </c>
      <c r="E172" s="43">
        <f t="shared" ref="E172:G172" si="169">D172*(1+$C172)</f>
        <v>2791.0622485658077</v>
      </c>
      <c r="F172" s="43">
        <f t="shared" si="169"/>
        <v>2793.2960516981093</v>
      </c>
      <c r="G172" s="43">
        <f t="shared" si="169"/>
        <v>2795.5316426359091</v>
      </c>
      <c r="H172" s="54" t="str">
        <f>IF('População Atendida'!S170="-","-",'População Atendida'!S170)</f>
        <v>-</v>
      </c>
      <c r="I172" s="43" t="str">
        <f>IF(H172="-","-",IF(('População Atendida'!J170*(1+H172))&lt;=D172,'População Atendida'!J170*(1+H172),D172))</f>
        <v>-</v>
      </c>
      <c r="J172" s="43" t="str">
        <f t="shared" si="120"/>
        <v>-</v>
      </c>
      <c r="K172" s="43" t="str">
        <f t="shared" si="121"/>
        <v>-</v>
      </c>
      <c r="L172" s="43" t="str">
        <f t="shared" si="122"/>
        <v>-</v>
      </c>
      <c r="M172" s="43"/>
      <c r="N172" s="62" t="str">
        <f t="shared" si="138"/>
        <v xml:space="preserve">   </v>
      </c>
    </row>
    <row r="173" spans="1:14" x14ac:dyDescent="0.2">
      <c r="A173" s="41">
        <v>164</v>
      </c>
      <c r="B173" s="42" t="s">
        <v>200</v>
      </c>
      <c r="C173" s="54">
        <f>'População Atendida'!O171</f>
        <v>9.9995710228367881E-4</v>
      </c>
      <c r="D173" s="43">
        <f>'População Atendida'!F171*(1+C173)</f>
        <v>8288.4998647974699</v>
      </c>
      <c r="E173" s="43">
        <f t="shared" ref="E173:G173" si="170">D173*(1+$C173)</f>
        <v>8296.7880091045517</v>
      </c>
      <c r="F173" s="43">
        <f t="shared" si="170"/>
        <v>8305.0844412003971</v>
      </c>
      <c r="G173" s="43">
        <f t="shared" si="170"/>
        <v>8313.3891693724399</v>
      </c>
      <c r="H173" s="54">
        <f>IF('População Atendida'!S171="-","-",'População Atendida'!S171)</f>
        <v>9.9995710228367881E-4</v>
      </c>
      <c r="I173" s="43">
        <f>IF(H173="-","-",IF(('População Atendida'!J171*(1+H173))&lt;=D173,'População Atendida'!J171*(1+H173),D173))</f>
        <v>8288.4998647974699</v>
      </c>
      <c r="J173" s="43">
        <f t="shared" si="120"/>
        <v>8296.7880091045517</v>
      </c>
      <c r="K173" s="43">
        <f t="shared" si="121"/>
        <v>8305.0844412003971</v>
      </c>
      <c r="L173" s="43">
        <f t="shared" si="122"/>
        <v>8313.3891693724399</v>
      </c>
      <c r="M173" s="43"/>
      <c r="N173" s="62" t="str">
        <f t="shared" si="138"/>
        <v>ok</v>
      </c>
    </row>
    <row r="174" spans="1:14" x14ac:dyDescent="0.2">
      <c r="A174" s="41">
        <v>165</v>
      </c>
      <c r="B174" s="42" t="s">
        <v>201</v>
      </c>
      <c r="C174" s="54">
        <f>'População Atendida'!O172</f>
        <v>4.5012186563383894E-3</v>
      </c>
      <c r="D174" s="43">
        <f>'População Atendida'!F172*(1+C174)</f>
        <v>2014.5573290518464</v>
      </c>
      <c r="E174" s="43">
        <f t="shared" ref="E174:G174" si="171">D174*(1+$C174)</f>
        <v>2023.625292085638</v>
      </c>
      <c r="F174" s="43">
        <f t="shared" si="171"/>
        <v>2032.7340720038121</v>
      </c>
      <c r="G174" s="43">
        <f t="shared" si="171"/>
        <v>2041.8838525320905</v>
      </c>
      <c r="H174" s="54" t="str">
        <f>IF('População Atendida'!S172="-","-",'População Atendida'!S172)</f>
        <v>-</v>
      </c>
      <c r="I174" s="43" t="str">
        <f>IF(H174="-","-",IF(('População Atendida'!J172*(1+H174))&lt;=D174,'População Atendida'!J172*(1+H174),D174))</f>
        <v>-</v>
      </c>
      <c r="J174" s="43" t="str">
        <f t="shared" si="120"/>
        <v>-</v>
      </c>
      <c r="K174" s="43" t="str">
        <f t="shared" si="121"/>
        <v>-</v>
      </c>
      <c r="L174" s="43" t="str">
        <f t="shared" si="122"/>
        <v>-</v>
      </c>
      <c r="M174" s="43"/>
      <c r="N174" s="62" t="str">
        <f t="shared" si="138"/>
        <v xml:space="preserve">   </v>
      </c>
    </row>
    <row r="175" spans="1:14" x14ac:dyDescent="0.2">
      <c r="A175" s="41">
        <v>166</v>
      </c>
      <c r="B175" s="42" t="s">
        <v>59</v>
      </c>
      <c r="C175" s="54">
        <f>'População Atendida'!O173</f>
        <v>0</v>
      </c>
      <c r="D175" s="43">
        <f>'População Atendida'!F173*(1+C175)</f>
        <v>6855</v>
      </c>
      <c r="E175" s="43">
        <f t="shared" ref="E175:G175" si="172">D175*(1+$C175)</f>
        <v>6855</v>
      </c>
      <c r="F175" s="43">
        <f t="shared" si="172"/>
        <v>6855</v>
      </c>
      <c r="G175" s="43">
        <f t="shared" si="172"/>
        <v>6855</v>
      </c>
      <c r="H175" s="54" t="str">
        <f>IF('População Atendida'!S173="-","-",'População Atendida'!S173)</f>
        <v>-</v>
      </c>
      <c r="I175" s="43" t="str">
        <f>IF(H175="-","-",IF(('População Atendida'!J173*(1+H175))&lt;=D175,'População Atendida'!J173*(1+H175),D175))</f>
        <v>-</v>
      </c>
      <c r="J175" s="43" t="str">
        <f t="shared" si="120"/>
        <v>-</v>
      </c>
      <c r="K175" s="43" t="str">
        <f t="shared" si="121"/>
        <v>-</v>
      </c>
      <c r="L175" s="43" t="str">
        <f t="shared" si="122"/>
        <v>-</v>
      </c>
      <c r="M175" s="43"/>
      <c r="N175" s="62" t="str">
        <f t="shared" si="138"/>
        <v xml:space="preserve">   </v>
      </c>
    </row>
    <row r="176" spans="1:14" x14ac:dyDescent="0.2">
      <c r="A176" s="41">
        <v>167</v>
      </c>
      <c r="B176" s="42" t="s">
        <v>202</v>
      </c>
      <c r="C176" s="54">
        <f>'População Atendida'!O174</f>
        <v>0</v>
      </c>
      <c r="D176" s="43">
        <f>'População Atendida'!F174*(1+C176)</f>
        <v>1095</v>
      </c>
      <c r="E176" s="43">
        <f t="shared" ref="E176:G176" si="173">D176*(1+$C176)</f>
        <v>1095</v>
      </c>
      <c r="F176" s="43">
        <f t="shared" si="173"/>
        <v>1095</v>
      </c>
      <c r="G176" s="43">
        <f t="shared" si="173"/>
        <v>1095</v>
      </c>
      <c r="H176" s="54" t="str">
        <f>IF('População Atendida'!S174="-","-",'População Atendida'!S174)</f>
        <v>-</v>
      </c>
      <c r="I176" s="43" t="str">
        <f>IF(H176="-","-",IF(('População Atendida'!J174*(1+H176))&lt;=D176,'População Atendida'!J174*(1+H176),D176))</f>
        <v>-</v>
      </c>
      <c r="J176" s="43" t="str">
        <f t="shared" si="120"/>
        <v>-</v>
      </c>
      <c r="K176" s="43" t="str">
        <f t="shared" si="121"/>
        <v>-</v>
      </c>
      <c r="L176" s="43" t="str">
        <f t="shared" si="122"/>
        <v>-</v>
      </c>
      <c r="M176" s="43"/>
      <c r="N176" s="62" t="str">
        <f t="shared" si="138"/>
        <v xml:space="preserve">   </v>
      </c>
    </row>
    <row r="177" spans="1:15" x14ac:dyDescent="0.2">
      <c r="A177" s="41">
        <v>168</v>
      </c>
      <c r="B177" s="42" t="s">
        <v>203</v>
      </c>
      <c r="C177" s="54">
        <f>'População Atendida'!O175</f>
        <v>2.4982611338279135E-3</v>
      </c>
      <c r="D177" s="43">
        <f>'População Atendida'!F175*(1+C177)</f>
        <v>18357.708057952212</v>
      </c>
      <c r="E177" s="43">
        <f t="shared" ref="E177:G177" si="174">D177*(1+$C177)</f>
        <v>18403.570406499555</v>
      </c>
      <c r="F177" s="43">
        <f t="shared" si="174"/>
        <v>18449.547331169779</v>
      </c>
      <c r="G177" s="43">
        <f t="shared" si="174"/>
        <v>18495.639118203959</v>
      </c>
      <c r="H177" s="54">
        <f>IF('População Atendida'!S175="-","-",'População Atendida'!S175)</f>
        <v>2.1999023200460328E-3</v>
      </c>
      <c r="I177" s="43">
        <f>IF(H177="-","-",IF(('População Atendida'!J175*(1+H177))&lt;=D177,'População Atendida'!J175*(1+H177),D177))</f>
        <v>17274.849562297473</v>
      </c>
      <c r="J177" s="43">
        <f t="shared" si="120"/>
        <v>17312.85254392802</v>
      </c>
      <c r="K177" s="43">
        <f t="shared" si="121"/>
        <v>17350.939128406022</v>
      </c>
      <c r="L177" s="43">
        <f t="shared" si="122"/>
        <v>17389.109499649581</v>
      </c>
      <c r="M177" s="43"/>
      <c r="N177" s="62" t="str">
        <f t="shared" si="138"/>
        <v>ok</v>
      </c>
    </row>
    <row r="178" spans="1:15" x14ac:dyDescent="0.2">
      <c r="A178" s="41">
        <v>169</v>
      </c>
      <c r="B178" s="42" t="s">
        <v>204</v>
      </c>
      <c r="C178" s="54">
        <f>'População Atendida'!O176</f>
        <v>0</v>
      </c>
      <c r="D178" s="43">
        <f>'População Atendida'!F176*(1+C178)</f>
        <v>8873</v>
      </c>
      <c r="E178" s="43">
        <f t="shared" ref="E178:G178" si="175">D178*(1+$C178)</f>
        <v>8873</v>
      </c>
      <c r="F178" s="43">
        <f t="shared" si="175"/>
        <v>8873</v>
      </c>
      <c r="G178" s="43">
        <f t="shared" si="175"/>
        <v>8873</v>
      </c>
      <c r="H178" s="54" t="str">
        <f>IF('População Atendida'!S176="-","-",'População Atendida'!S176)</f>
        <v>-</v>
      </c>
      <c r="I178" s="43" t="str">
        <f>IF(H178="-","-",IF(('População Atendida'!J176*(1+H178))&lt;=D178,'População Atendida'!J176*(1+H178),D178))</f>
        <v>-</v>
      </c>
      <c r="J178" s="43" t="str">
        <f t="shared" si="120"/>
        <v>-</v>
      </c>
      <c r="K178" s="43" t="str">
        <f t="shared" si="121"/>
        <v>-</v>
      </c>
      <c r="L178" s="43" t="str">
        <f t="shared" si="122"/>
        <v>-</v>
      </c>
      <c r="M178" s="43"/>
      <c r="N178" s="62" t="str">
        <f t="shared" si="138"/>
        <v xml:space="preserve">   </v>
      </c>
    </row>
    <row r="179" spans="1:15" x14ac:dyDescent="0.2">
      <c r="A179" s="41">
        <v>170</v>
      </c>
      <c r="B179" s="42" t="s">
        <v>205</v>
      </c>
      <c r="C179" s="54">
        <f>'População Atendida'!O177</f>
        <v>6.1632137861019854E-3</v>
      </c>
      <c r="D179" s="43">
        <f>'População Atendida'!F177*(1+C179)</f>
        <v>17084.741924777252</v>
      </c>
      <c r="E179" s="43">
        <f t="shared" ref="E179:G179" si="176">D179*(1+$C179)</f>
        <v>17190.038841740035</v>
      </c>
      <c r="F179" s="43">
        <f t="shared" si="176"/>
        <v>17295.984726113078</v>
      </c>
      <c r="G179" s="43">
        <f t="shared" si="176"/>
        <v>17402.58357762127</v>
      </c>
      <c r="H179" s="54" t="str">
        <f>IF('População Atendida'!S177="-","-",'População Atendida'!S177)</f>
        <v>-</v>
      </c>
      <c r="I179" s="43" t="str">
        <f>IF(H179="-","-",IF(('População Atendida'!J177*(1+H179))&lt;=D179,'População Atendida'!J177*(1+H179),D179))</f>
        <v>-</v>
      </c>
      <c r="J179" s="43" t="str">
        <f t="shared" si="120"/>
        <v>-</v>
      </c>
      <c r="K179" s="43" t="str">
        <f t="shared" si="121"/>
        <v>-</v>
      </c>
      <c r="L179" s="43" t="str">
        <f t="shared" si="122"/>
        <v>-</v>
      </c>
      <c r="M179" s="43"/>
      <c r="N179" s="62" t="str">
        <f t="shared" si="138"/>
        <v xml:space="preserve">   </v>
      </c>
    </row>
    <row r="180" spans="1:15" x14ac:dyDescent="0.2">
      <c r="A180" s="41">
        <v>171</v>
      </c>
      <c r="B180" s="42" t="s">
        <v>60</v>
      </c>
      <c r="C180" s="54">
        <f>'População Atendida'!O178</f>
        <v>7.0999040735442069E-3</v>
      </c>
      <c r="D180" s="43">
        <f>'População Atendida'!F178*(1+C180)</f>
        <v>30265.074258245968</v>
      </c>
      <c r="E180" s="43">
        <f t="shared" ref="E180:G180" si="177">D180*(1+$C180)</f>
        <v>30479.953382258205</v>
      </c>
      <c r="F180" s="43">
        <f t="shared" si="177"/>
        <v>30696.35812743834</v>
      </c>
      <c r="G180" s="43">
        <f t="shared" si="177"/>
        <v>30914.29932555031</v>
      </c>
      <c r="H180" s="54">
        <f>IF('População Atendida'!S178="-","-",'População Atendida'!S178)</f>
        <v>1.3996441848833243E-2</v>
      </c>
      <c r="I180" s="43">
        <f>IF(H180="-","-",IF(('População Atendida'!J178*(1+H180))&lt;=D180,'População Atendida'!J178*(1+H180),D180))</f>
        <v>12016.08091512588</v>
      </c>
      <c r="J180" s="43">
        <f t="shared" si="120"/>
        <v>12184.263292905314</v>
      </c>
      <c r="K180" s="43">
        <f t="shared" si="121"/>
        <v>12354.799625555337</v>
      </c>
      <c r="L180" s="43">
        <f t="shared" si="122"/>
        <v>12527.722860068408</v>
      </c>
      <c r="M180" s="43"/>
      <c r="N180" s="62" t="str">
        <f t="shared" si="138"/>
        <v>ok</v>
      </c>
    </row>
    <row r="181" spans="1:15" x14ac:dyDescent="0.2">
      <c r="A181" s="41">
        <v>172</v>
      </c>
      <c r="B181" s="42" t="s">
        <v>206</v>
      </c>
      <c r="C181" s="54">
        <f>'População Atendida'!O179</f>
        <v>7.800051636566524E-3</v>
      </c>
      <c r="D181" s="43">
        <f>'População Atendida'!F179*(1+C181)</f>
        <v>87425.223403398835</v>
      </c>
      <c r="E181" s="43">
        <f t="shared" ref="E181:G181" si="178">D181*(1+$C181)</f>
        <v>88107.144660283724</v>
      </c>
      <c r="F181" s="43">
        <f t="shared" si="178"/>
        <v>88794.384938184376</v>
      </c>
      <c r="G181" s="43">
        <f t="shared" si="178"/>
        <v>89486.985725739389</v>
      </c>
      <c r="H181" s="54">
        <f>IF('População Atendida'!S179="-","-",'População Atendida'!S179)</f>
        <v>0.16387986659646828</v>
      </c>
      <c r="I181" s="43">
        <f>IF(H181="-","-",IF(('População Atendida'!J179*(1+H181))&lt;=D181,'População Atendida'!J179*(1+H181),D181))</f>
        <v>87425.223403398835</v>
      </c>
      <c r="J181" s="43">
        <f t="shared" si="120"/>
        <v>88107.144660283724</v>
      </c>
      <c r="K181" s="43">
        <f t="shared" si="121"/>
        <v>88794.384938184376</v>
      </c>
      <c r="L181" s="43">
        <f t="shared" si="122"/>
        <v>89486.985725739389</v>
      </c>
      <c r="M181" s="43"/>
      <c r="N181" s="62" t="str">
        <f t="shared" si="138"/>
        <v>ok</v>
      </c>
      <c r="O181" s="39" t="s">
        <v>285</v>
      </c>
    </row>
    <row r="182" spans="1:15" x14ac:dyDescent="0.2">
      <c r="A182" s="41">
        <v>173</v>
      </c>
      <c r="B182" s="42" t="s">
        <v>207</v>
      </c>
      <c r="C182" s="54">
        <f>'População Atendida'!O180</f>
        <v>3.1998738250991593E-3</v>
      </c>
      <c r="D182" s="43">
        <f>'População Atendida'!F180*(1+C182)</f>
        <v>14809.497369373308</v>
      </c>
      <c r="E182" s="43">
        <f t="shared" ref="E182:G182" si="179">D182*(1+$C182)</f>
        <v>14856.88589236844</v>
      </c>
      <c r="F182" s="43">
        <f t="shared" si="179"/>
        <v>14904.426052657915</v>
      </c>
      <c r="G182" s="43">
        <f t="shared" si="179"/>
        <v>14952.118335461941</v>
      </c>
      <c r="H182" s="54">
        <f>IF('População Atendida'!S180="-","-",'População Atendida'!S180)</f>
        <v>3.1998738250991593E-3</v>
      </c>
      <c r="I182" s="43">
        <f>IF(H182="-","-",IF(('População Atendida'!J180*(1+H182))&lt;=D182,'População Atendida'!J180*(1+H182),D182))</f>
        <v>14809.497369373308</v>
      </c>
      <c r="J182" s="43">
        <f t="shared" si="120"/>
        <v>14856.88589236844</v>
      </c>
      <c r="K182" s="43">
        <f t="shared" si="121"/>
        <v>14904.426052657915</v>
      </c>
      <c r="L182" s="43">
        <f t="shared" si="122"/>
        <v>14952.118335461941</v>
      </c>
      <c r="M182" s="43"/>
      <c r="N182" s="62" t="str">
        <f t="shared" si="138"/>
        <v>ok</v>
      </c>
    </row>
    <row r="183" spans="1:15" x14ac:dyDescent="0.2">
      <c r="A183" s="41">
        <v>174</v>
      </c>
      <c r="B183" s="42" t="s">
        <v>208</v>
      </c>
      <c r="C183" s="54">
        <f>'População Atendida'!O181</f>
        <v>5.3602797856233363E-3</v>
      </c>
      <c r="D183" s="43">
        <f>'População Atendida'!F181*(1+C183)</f>
        <v>39064.148334513811</v>
      </c>
      <c r="E183" s="43">
        <f t="shared" ref="E183:G183" si="180">D183*(1+$C183)</f>
        <v>39273.543099173898</v>
      </c>
      <c r="F183" s="43">
        <f t="shared" si="180"/>
        <v>39484.060278358207</v>
      </c>
      <c r="G183" s="43">
        <f t="shared" si="180"/>
        <v>39695.705888522629</v>
      </c>
      <c r="H183" s="54">
        <f>IF('População Atendida'!S181="-","-",'População Atendida'!S181)</f>
        <v>0.60351074462768617</v>
      </c>
      <c r="I183" s="43">
        <f>IF(H183="-","-",IF(('População Atendida'!J181*(1+H183))&lt;=D183,'População Atendida'!J181*(1+H183),D183))</f>
        <v>17165.518380809594</v>
      </c>
      <c r="J183" s="43">
        <f t="shared" si="120"/>
        <v>27525.093160732224</v>
      </c>
      <c r="K183" s="43">
        <f t="shared" si="121"/>
        <v>39484.060278358207</v>
      </c>
      <c r="L183" s="43">
        <f t="shared" si="122"/>
        <v>39695.705888522629</v>
      </c>
      <c r="M183" s="43"/>
      <c r="N183" s="62" t="str">
        <f t="shared" si="138"/>
        <v>ok</v>
      </c>
    </row>
    <row r="184" spans="1:15" x14ac:dyDescent="0.2">
      <c r="A184" s="41">
        <v>175</v>
      </c>
      <c r="B184" s="42" t="s">
        <v>209</v>
      </c>
      <c r="C184" s="54">
        <f>'População Atendida'!O182</f>
        <v>1.1600775820255919E-2</v>
      </c>
      <c r="D184" s="43">
        <f>'População Atendida'!F182*(1+C184)</f>
        <v>3459.8263934216484</v>
      </c>
      <c r="E184" s="43">
        <f t="shared" ref="E184:G184" si="181">D184*(1+$C184)</f>
        <v>3499.9630637887371</v>
      </c>
      <c r="F184" s="43">
        <f t="shared" si="181"/>
        <v>3540.5653506709264</v>
      </c>
      <c r="G184" s="43">
        <f t="shared" si="181"/>
        <v>3581.6386555810254</v>
      </c>
      <c r="H184" s="54" t="str">
        <f>IF('População Atendida'!S182="-","-",'População Atendida'!S182)</f>
        <v>-</v>
      </c>
      <c r="I184" s="43" t="str">
        <f>IF(H184="-","-",IF(('População Atendida'!J182*(1+H184))&lt;=D184,'População Atendida'!J182*(1+H184),D184))</f>
        <v>-</v>
      </c>
      <c r="J184" s="43" t="str">
        <f t="shared" si="120"/>
        <v>-</v>
      </c>
      <c r="K184" s="43" t="str">
        <f t="shared" si="121"/>
        <v>-</v>
      </c>
      <c r="L184" s="43" t="str">
        <f t="shared" si="122"/>
        <v>-</v>
      </c>
      <c r="M184" s="43"/>
      <c r="N184" s="62" t="str">
        <f t="shared" si="138"/>
        <v xml:space="preserve">   </v>
      </c>
    </row>
    <row r="185" spans="1:15" x14ac:dyDescent="0.2">
      <c r="A185" s="41">
        <v>176</v>
      </c>
      <c r="B185" s="42" t="s">
        <v>210</v>
      </c>
      <c r="C185" s="54">
        <f>'População Atendida'!O183</f>
        <v>3.5001216838722923E-3</v>
      </c>
      <c r="D185" s="43">
        <f>'População Atendida'!F183*(1+C185)</f>
        <v>3326.9440934234094</v>
      </c>
      <c r="E185" s="43">
        <f t="shared" ref="E185:G185" si="182">D185*(1+$C185)</f>
        <v>3338.5888025858317</v>
      </c>
      <c r="F185" s="43">
        <f t="shared" si="182"/>
        <v>3350.274269647296</v>
      </c>
      <c r="G185" s="43">
        <f t="shared" si="182"/>
        <v>3362.0006372654084</v>
      </c>
      <c r="H185" s="54" t="str">
        <f>IF('População Atendida'!S183="-","-",'População Atendida'!S183)</f>
        <v>-</v>
      </c>
      <c r="I185" s="43" t="str">
        <f>IF(H185="-","-",IF(('População Atendida'!J183*(1+H185))&lt;=D185,'População Atendida'!J183*(1+H185),D185))</f>
        <v>-</v>
      </c>
      <c r="J185" s="43" t="str">
        <f t="shared" si="120"/>
        <v>-</v>
      </c>
      <c r="K185" s="43" t="str">
        <f t="shared" si="121"/>
        <v>-</v>
      </c>
      <c r="L185" s="43" t="str">
        <f t="shared" si="122"/>
        <v>-</v>
      </c>
      <c r="M185" s="43"/>
      <c r="N185" s="62" t="str">
        <f t="shared" si="138"/>
        <v xml:space="preserve">   </v>
      </c>
    </row>
    <row r="186" spans="1:15" x14ac:dyDescent="0.2">
      <c r="A186" s="41">
        <v>177</v>
      </c>
      <c r="B186" s="42" t="s">
        <v>61</v>
      </c>
      <c r="C186" s="54">
        <f>'População Atendida'!O184</f>
        <v>1.269999844771392E-2</v>
      </c>
      <c r="D186" s="43">
        <f>'População Atendida'!F184*(1+C186)</f>
        <v>28654.457853077893</v>
      </c>
      <c r="E186" s="43">
        <f t="shared" ref="E186:G186" si="183">D186*(1+$C186)</f>
        <v>29018.369423332064</v>
      </c>
      <c r="F186" s="43">
        <f t="shared" si="183"/>
        <v>29386.902669963569</v>
      </c>
      <c r="G186" s="43">
        <f t="shared" si="183"/>
        <v>29760.116288255223</v>
      </c>
      <c r="H186" s="54">
        <f>IF('População Atendida'!S184="-","-",'População Atendida'!S184)</f>
        <v>7.6896920054418142E-3</v>
      </c>
      <c r="I186" s="43">
        <f>IF(H186="-","-",IF(('População Atendida'!J184*(1+H186))&lt;=D186,'População Atendida'!J184*(1+H186),D186))</f>
        <v>27517.214188221762</v>
      </c>
      <c r="J186" s="43">
        <f t="shared" si="120"/>
        <v>27728.813090176962</v>
      </c>
      <c r="K186" s="43">
        <f t="shared" si="121"/>
        <v>27942.03912251689</v>
      </c>
      <c r="L186" s="43">
        <f t="shared" si="122"/>
        <v>28156.904797373052</v>
      </c>
      <c r="M186" s="43"/>
      <c r="N186" s="62" t="str">
        <f t="shared" si="138"/>
        <v>ok</v>
      </c>
    </row>
    <row r="187" spans="1:15" x14ac:dyDescent="0.2">
      <c r="A187" s="41">
        <v>178</v>
      </c>
      <c r="B187" s="42" t="s">
        <v>211</v>
      </c>
      <c r="C187" s="54">
        <f>'População Atendida'!O185</f>
        <v>0</v>
      </c>
      <c r="D187" s="43">
        <f>'População Atendida'!F185*(1+C187)</f>
        <v>2343</v>
      </c>
      <c r="E187" s="43">
        <f t="shared" ref="E187:G187" si="184">D187*(1+$C187)</f>
        <v>2343</v>
      </c>
      <c r="F187" s="43">
        <f t="shared" si="184"/>
        <v>2343</v>
      </c>
      <c r="G187" s="43">
        <f t="shared" si="184"/>
        <v>2343</v>
      </c>
      <c r="H187" s="54" t="str">
        <f>IF('População Atendida'!S185="-","-",'População Atendida'!S185)</f>
        <v>-</v>
      </c>
      <c r="I187" s="43" t="str">
        <f>IF(H187="-","-",IF(('População Atendida'!J185*(1+H187))&lt;=D187,'População Atendida'!J185*(1+H187),D187))</f>
        <v>-</v>
      </c>
      <c r="J187" s="43" t="str">
        <f t="shared" ref="J187:J234" si="185">IF(H187="-","-",IF((I187*(1+$H187))&lt;=E187,I187*(1+$H187),E187))</f>
        <v>-</v>
      </c>
      <c r="K187" s="43" t="str">
        <f t="shared" ref="K187:K234" si="186">IF(I187="-","-",IF((J187*(1+$H187))&lt;=F187,J187*(1+$H187),F187))</f>
        <v>-</v>
      </c>
      <c r="L187" s="43" t="str">
        <f t="shared" ref="L187:L234" si="187">IF(J187="-","-",IF((K187*(1+$H187))&lt;=G187,K187*(1+$H187),G187))</f>
        <v>-</v>
      </c>
      <c r="M187" s="43"/>
      <c r="N187" s="62" t="str">
        <f t="shared" si="138"/>
        <v xml:space="preserve">   </v>
      </c>
    </row>
    <row r="188" spans="1:15" x14ac:dyDescent="0.2">
      <c r="A188" s="41">
        <v>179</v>
      </c>
      <c r="B188" s="42" t="s">
        <v>212</v>
      </c>
      <c r="C188" s="54">
        <f>'População Atendida'!O186</f>
        <v>1.165202892400328E-2</v>
      </c>
      <c r="D188" s="43">
        <f>'População Atendida'!F186*(1+C188)</f>
        <v>45067.367963594879</v>
      </c>
      <c r="E188" s="43">
        <f t="shared" ref="E188:G188" si="188">D188*(1+$C188)</f>
        <v>45592.49423863538</v>
      </c>
      <c r="F188" s="43">
        <f t="shared" si="188"/>
        <v>46123.739300221408</v>
      </c>
      <c r="G188" s="43">
        <f t="shared" si="188"/>
        <v>46661.174444630771</v>
      </c>
      <c r="H188" s="54">
        <f>IF('População Atendida'!S186="-","-",'População Atendida'!S186)</f>
        <v>1.159994176890051E-2</v>
      </c>
      <c r="I188" s="43">
        <f>IF(H188="-","-",IF(('População Atendida'!J186*(1+H188))&lt;=D188,'População Atendida'!J186*(1+H188),D188))</f>
        <v>45065.047569904098</v>
      </c>
      <c r="J188" s="43">
        <f t="shared" si="185"/>
        <v>45587.799497527718</v>
      </c>
      <c r="K188" s="43">
        <f t="shared" si="186"/>
        <v>46116.615317071351</v>
      </c>
      <c r="L188" s="43">
        <f t="shared" si="187"/>
        <v>46651.565369328164</v>
      </c>
      <c r="M188" s="43"/>
      <c r="N188" s="62" t="str">
        <f t="shared" si="138"/>
        <v>ok</v>
      </c>
    </row>
    <row r="189" spans="1:15" x14ac:dyDescent="0.2">
      <c r="A189" s="41">
        <v>180</v>
      </c>
      <c r="B189" s="42" t="s">
        <v>213</v>
      </c>
      <c r="C189" s="54">
        <f>'População Atendida'!O187</f>
        <v>3.0001103451020735E-3</v>
      </c>
      <c r="D189" s="43">
        <f>'População Atendida'!F187*(1+C189)</f>
        <v>10413.869305682298</v>
      </c>
      <c r="E189" s="43">
        <f t="shared" ref="E189:G189" si="189">D189*(1+$C189)</f>
        <v>10445.112062718816</v>
      </c>
      <c r="F189" s="43">
        <f t="shared" si="189"/>
        <v>10476.448551473928</v>
      </c>
      <c r="G189" s="43">
        <f t="shared" si="189"/>
        <v>10507.879053153134</v>
      </c>
      <c r="H189" s="54" t="str">
        <f>IF('População Atendida'!S187="-","-",'População Atendida'!S187)</f>
        <v>-</v>
      </c>
      <c r="I189" s="43" t="str">
        <f>IF(H189="-","-",IF(('População Atendida'!J187*(1+H189))&lt;=D189,'População Atendida'!J187*(1+H189),D189))</f>
        <v>-</v>
      </c>
      <c r="J189" s="43" t="str">
        <f t="shared" si="185"/>
        <v>-</v>
      </c>
      <c r="K189" s="43" t="str">
        <f t="shared" si="186"/>
        <v>-</v>
      </c>
      <c r="L189" s="43" t="str">
        <f t="shared" si="187"/>
        <v>-</v>
      </c>
      <c r="M189" s="43"/>
      <c r="N189" s="62" t="str">
        <f t="shared" si="138"/>
        <v xml:space="preserve">   </v>
      </c>
    </row>
    <row r="190" spans="1:15" x14ac:dyDescent="0.2">
      <c r="A190" s="41">
        <v>181</v>
      </c>
      <c r="B190" s="42" t="s">
        <v>214</v>
      </c>
      <c r="C190" s="54">
        <f>'População Atendida'!O188</f>
        <v>4.199967869923802E-3</v>
      </c>
      <c r="D190" s="43">
        <f>'População Atendida'!F188*(1+C190)</f>
        <v>4394.5999833917185</v>
      </c>
      <c r="E190" s="43">
        <f t="shared" ref="E190:G190" si="190">D190*(1+$C190)</f>
        <v>4413.0571621231311</v>
      </c>
      <c r="F190" s="43">
        <f t="shared" si="190"/>
        <v>4431.5918604121853</v>
      </c>
      <c r="G190" s="43">
        <f t="shared" si="190"/>
        <v>4450.204403838532</v>
      </c>
      <c r="H190" s="54" t="str">
        <f>IF('População Atendida'!S188="-","-",'População Atendida'!S188)</f>
        <v>-</v>
      </c>
      <c r="I190" s="43" t="str">
        <f>IF(H190="-","-",IF(('População Atendida'!J188*(1+H190))&lt;=D190,'População Atendida'!J188*(1+H190),D190))</f>
        <v>-</v>
      </c>
      <c r="J190" s="43" t="str">
        <f t="shared" si="185"/>
        <v>-</v>
      </c>
      <c r="K190" s="43" t="str">
        <f t="shared" si="186"/>
        <v>-</v>
      </c>
      <c r="L190" s="43" t="str">
        <f t="shared" si="187"/>
        <v>-</v>
      </c>
      <c r="M190" s="43"/>
      <c r="N190" s="62" t="str">
        <f t="shared" si="138"/>
        <v xml:space="preserve">   </v>
      </c>
    </row>
    <row r="191" spans="1:15" x14ac:dyDescent="0.2">
      <c r="A191" s="41">
        <v>182</v>
      </c>
      <c r="B191" s="42" t="s">
        <v>62</v>
      </c>
      <c r="C191" s="54" t="s">
        <v>22</v>
      </c>
      <c r="D191" s="122">
        <v>188283</v>
      </c>
      <c r="E191" s="122">
        <v>191706</v>
      </c>
      <c r="F191" s="122">
        <v>194694</v>
      </c>
      <c r="G191" s="122">
        <v>197548</v>
      </c>
      <c r="H191" s="54" t="s">
        <v>22</v>
      </c>
      <c r="I191" s="122">
        <v>171166</v>
      </c>
      <c r="J191" s="122">
        <v>174278</v>
      </c>
      <c r="K191" s="122">
        <v>176995</v>
      </c>
      <c r="L191" s="122">
        <v>179590</v>
      </c>
      <c r="M191" s="43" t="s">
        <v>289</v>
      </c>
      <c r="N191" s="62" t="str">
        <f t="shared" si="138"/>
        <v>ok</v>
      </c>
    </row>
    <row r="192" spans="1:15" x14ac:dyDescent="0.2">
      <c r="A192" s="41">
        <v>183</v>
      </c>
      <c r="B192" s="42" t="s">
        <v>215</v>
      </c>
      <c r="C192" s="54">
        <f>'População Atendida'!O190</f>
        <v>4.5547799964023366E-3</v>
      </c>
      <c r="D192" s="43">
        <f>'População Atendida'!F190*(1+C192)</f>
        <v>16385.082060017518</v>
      </c>
      <c r="E192" s="43">
        <f t="shared" ref="E192:G192" si="191">D192*(1+$C192)</f>
        <v>16459.712504023897</v>
      </c>
      <c r="F192" s="43">
        <f t="shared" si="191"/>
        <v>16534.682873283757</v>
      </c>
      <c r="G192" s="43">
        <f t="shared" si="191"/>
        <v>16609.994716081845</v>
      </c>
      <c r="H192" s="54">
        <f>IF('População Atendida'!S190="-","-",'População Atendida'!S190)</f>
        <v>3.99991916908059E-3</v>
      </c>
      <c r="I192" s="43">
        <f>IF(H192="-","-",IF(('População Atendida'!J190*(1+H192))&lt;=D192,'População Atendida'!J190*(1+H192),D192))</f>
        <v>15745.168492373956</v>
      </c>
      <c r="J192" s="43">
        <f t="shared" si="185"/>
        <v>15808.147893647005</v>
      </c>
      <c r="K192" s="43">
        <f t="shared" si="186"/>
        <v>15871.379207434464</v>
      </c>
      <c r="L192" s="43">
        <f t="shared" si="187"/>
        <v>15934.863441366026</v>
      </c>
      <c r="M192" s="43"/>
      <c r="N192" s="62" t="str">
        <f t="shared" si="138"/>
        <v>ok</v>
      </c>
    </row>
    <row r="193" spans="1:14" x14ac:dyDescent="0.2">
      <c r="A193" s="41">
        <v>184</v>
      </c>
      <c r="B193" s="42" t="s">
        <v>216</v>
      </c>
      <c r="C193" s="54">
        <f>'População Atendida'!O191</f>
        <v>1.2723528557950922E-3</v>
      </c>
      <c r="D193" s="43">
        <f>'População Atendida'!F191*(1+C193)</f>
        <v>6024.8660143274192</v>
      </c>
      <c r="E193" s="43">
        <f t="shared" ref="E193:G193" si="192">D193*(1+$C193)</f>
        <v>6032.5317698065319</v>
      </c>
      <c r="F193" s="43">
        <f t="shared" si="192"/>
        <v>6040.2072788315209</v>
      </c>
      <c r="G193" s="43">
        <f t="shared" si="192"/>
        <v>6047.8925538123367</v>
      </c>
      <c r="H193" s="54">
        <f>IF('População Atendida'!S191="-","-",'População Atendida'!S191)</f>
        <v>1.7425818077883612E-2</v>
      </c>
      <c r="I193" s="43">
        <f>IF(H193="-","-",IF(('População Atendida'!J191*(1+H193))&lt;=D193,'População Atendida'!J191*(1+H193),D193))</f>
        <v>4945.879864065666</v>
      </c>
      <c r="J193" s="43">
        <f t="shared" si="185"/>
        <v>5032.0658668119422</v>
      </c>
      <c r="K193" s="43">
        <f t="shared" si="186"/>
        <v>5119.7537311629349</v>
      </c>
      <c r="L193" s="43">
        <f t="shared" si="187"/>
        <v>5208.9696282857467</v>
      </c>
      <c r="M193" s="43"/>
      <c r="N193" s="62" t="str">
        <f t="shared" si="138"/>
        <v>ok</v>
      </c>
    </row>
    <row r="194" spans="1:14" x14ac:dyDescent="0.2">
      <c r="A194" s="41">
        <v>185</v>
      </c>
      <c r="B194" s="42" t="s">
        <v>217</v>
      </c>
      <c r="C194" s="54">
        <f>'População Atendida'!O192</f>
        <v>1.04002823657288E-2</v>
      </c>
      <c r="D194" s="43">
        <f>'População Atendida'!F192*(1+C194)</f>
        <v>6056.5312685538274</v>
      </c>
      <c r="E194" s="43">
        <f t="shared" ref="E194:G194" si="193">D194*(1+$C194)</f>
        <v>6119.5209039036527</v>
      </c>
      <c r="F194" s="43">
        <f t="shared" si="193"/>
        <v>6183.1656492472302</v>
      </c>
      <c r="G194" s="43">
        <f t="shared" si="193"/>
        <v>6247.4723179134762</v>
      </c>
      <c r="H194" s="54" t="str">
        <f>IF('População Atendida'!S192="-","-",'População Atendida'!S192)</f>
        <v>-</v>
      </c>
      <c r="I194" s="43" t="str">
        <f>IF(H194="-","-",IF(('População Atendida'!J192*(1+H194))&lt;=D194,'População Atendida'!J192*(1+H194),D194))</f>
        <v>-</v>
      </c>
      <c r="J194" s="43" t="str">
        <f t="shared" si="185"/>
        <v>-</v>
      </c>
      <c r="K194" s="43" t="str">
        <f t="shared" si="186"/>
        <v>-</v>
      </c>
      <c r="L194" s="43" t="str">
        <f t="shared" si="187"/>
        <v>-</v>
      </c>
      <c r="M194" s="43"/>
      <c r="N194" s="62" t="str">
        <f t="shared" si="138"/>
        <v xml:space="preserve">   </v>
      </c>
    </row>
    <row r="195" spans="1:14" x14ac:dyDescent="0.2">
      <c r="A195" s="41">
        <v>186</v>
      </c>
      <c r="B195" s="42" t="s">
        <v>218</v>
      </c>
      <c r="C195" s="54" t="s">
        <v>22</v>
      </c>
      <c r="D195" s="122">
        <v>1102</v>
      </c>
      <c r="E195" s="122">
        <v>1139</v>
      </c>
      <c r="F195" s="122">
        <v>1178</v>
      </c>
      <c r="G195" s="122">
        <v>1218</v>
      </c>
      <c r="H195" s="54" t="str">
        <f>IF('População Atendida'!S193="-","-",'População Atendida'!S193)</f>
        <v>-</v>
      </c>
      <c r="I195" s="43" t="str">
        <f>IF(H195="-","-",IF(('População Atendida'!J193*(1+H195))&lt;=D195,'População Atendida'!J193*(1+H195),D195))</f>
        <v>-</v>
      </c>
      <c r="J195" s="43" t="str">
        <f t="shared" si="185"/>
        <v>-</v>
      </c>
      <c r="K195" s="43" t="str">
        <f t="shared" si="186"/>
        <v>-</v>
      </c>
      <c r="L195" s="43" t="str">
        <f t="shared" si="187"/>
        <v>-</v>
      </c>
      <c r="M195" s="43"/>
      <c r="N195" s="62" t="str">
        <f t="shared" si="138"/>
        <v xml:space="preserve">   </v>
      </c>
    </row>
    <row r="196" spans="1:14" x14ac:dyDescent="0.2">
      <c r="A196" s="41">
        <v>187</v>
      </c>
      <c r="B196" s="42" t="s">
        <v>219</v>
      </c>
      <c r="C196" s="54">
        <f>'População Atendida'!O194</f>
        <v>1.070014111637612E-2</v>
      </c>
      <c r="D196" s="43">
        <f>'População Atendida'!F194*(1+C196)</f>
        <v>4460.8362498326478</v>
      </c>
      <c r="E196" s="43">
        <f t="shared" ref="E196:G196" si="194">D196*(1+$C196)</f>
        <v>4508.5678272029027</v>
      </c>
      <c r="F196" s="43">
        <f t="shared" si="194"/>
        <v>4556.8101391867267</v>
      </c>
      <c r="G196" s="43">
        <f t="shared" si="194"/>
        <v>4605.5686507165583</v>
      </c>
      <c r="H196" s="54" t="str">
        <f>IF('População Atendida'!S194="-","-",'População Atendida'!S194)</f>
        <v>-</v>
      </c>
      <c r="I196" s="43" t="str">
        <f>IF(H196="-","-",IF(('População Atendida'!J194*(1+H196))&lt;=D196,'População Atendida'!J194*(1+H196),D196))</f>
        <v>-</v>
      </c>
      <c r="J196" s="43" t="str">
        <f t="shared" si="185"/>
        <v>-</v>
      </c>
      <c r="K196" s="43" t="str">
        <f t="shared" si="186"/>
        <v>-</v>
      </c>
      <c r="L196" s="43" t="str">
        <f t="shared" si="187"/>
        <v>-</v>
      </c>
      <c r="M196" s="43"/>
      <c r="N196" s="62" t="str">
        <f t="shared" si="138"/>
        <v xml:space="preserve">   </v>
      </c>
    </row>
    <row r="197" spans="1:14" x14ac:dyDescent="0.2">
      <c r="A197" s="41">
        <v>188</v>
      </c>
      <c r="B197" s="42" t="s">
        <v>220</v>
      </c>
      <c r="C197" s="54">
        <f>'População Atendida'!O195</f>
        <v>4.6999721165959978E-3</v>
      </c>
      <c r="D197" s="43">
        <f>'População Atendida'!F195*(1+C197)</f>
        <v>37765.054384907729</v>
      </c>
      <c r="E197" s="43">
        <f t="shared" ref="E197:G197" si="195">D197*(1+$C197)</f>
        <v>37942.549087498526</v>
      </c>
      <c r="F197" s="43">
        <f t="shared" si="195"/>
        <v>38120.878010242341</v>
      </c>
      <c r="G197" s="43">
        <f t="shared" si="195"/>
        <v>38300.045073950634</v>
      </c>
      <c r="H197" s="54">
        <f>IF('População Atendida'!S195="-","-",'População Atendida'!S195)</f>
        <v>4.6999721165959978E-3</v>
      </c>
      <c r="I197" s="43">
        <f>IF(H197="-","-",IF(('População Atendida'!J195*(1+H197))&lt;=D197,'População Atendida'!J195*(1+H197),D197))</f>
        <v>37765.054384907729</v>
      </c>
      <c r="J197" s="43">
        <f t="shared" si="185"/>
        <v>37942.549087498526</v>
      </c>
      <c r="K197" s="43">
        <f t="shared" si="186"/>
        <v>38120.878010242341</v>
      </c>
      <c r="L197" s="43">
        <f t="shared" si="187"/>
        <v>38300.045073950634</v>
      </c>
      <c r="M197" s="43"/>
      <c r="N197" s="62" t="str">
        <f t="shared" si="138"/>
        <v>ok</v>
      </c>
    </row>
    <row r="198" spans="1:14" x14ac:dyDescent="0.2">
      <c r="A198" s="41">
        <v>189</v>
      </c>
      <c r="B198" s="42" t="s">
        <v>221</v>
      </c>
      <c r="C198" s="54">
        <f>'População Atendida'!O196</f>
        <v>2.5986128728720586E-3</v>
      </c>
      <c r="D198" s="43">
        <f>'População Atendida'!F196*(1+C198)</f>
        <v>1441.4259997411996</v>
      </c>
      <c r="E198" s="43">
        <f t="shared" ref="E198:G198" si="196">D198*(1+$C198)</f>
        <v>1445.1717078994195</v>
      </c>
      <c r="F198" s="43">
        <f t="shared" si="196"/>
        <v>1448.9271497030775</v>
      </c>
      <c r="G198" s="43">
        <f t="shared" si="196"/>
        <v>1452.6923504461497</v>
      </c>
      <c r="H198" s="54" t="str">
        <f>IF('População Atendida'!S196="-","-",'População Atendida'!S196)</f>
        <v>-</v>
      </c>
      <c r="I198" s="43" t="str">
        <f>IF(H198="-","-",IF(('População Atendida'!J196*(1+H198))&lt;=D198,'População Atendida'!J196*(1+H198),D198))</f>
        <v>-</v>
      </c>
      <c r="J198" s="43" t="str">
        <f t="shared" si="185"/>
        <v>-</v>
      </c>
      <c r="K198" s="43" t="str">
        <f t="shared" si="186"/>
        <v>-</v>
      </c>
      <c r="L198" s="43" t="str">
        <f t="shared" si="187"/>
        <v>-</v>
      </c>
      <c r="M198" s="43"/>
      <c r="N198" s="62" t="str">
        <f t="shared" si="138"/>
        <v xml:space="preserve">   </v>
      </c>
    </row>
    <row r="199" spans="1:14" x14ac:dyDescent="0.2">
      <c r="A199" s="41">
        <v>190</v>
      </c>
      <c r="B199" s="42" t="s">
        <v>222</v>
      </c>
      <c r="C199" s="54">
        <f>'População Atendida'!O197</f>
        <v>1.8500220711071338E-2</v>
      </c>
      <c r="D199" s="43">
        <f>'População Atendida'!F197*(1+C199)</f>
        <v>7926.447412677292</v>
      </c>
      <c r="E199" s="43">
        <f t="shared" ref="E199:G199" si="197">D199*(1+$C199)</f>
        <v>8073.088439266523</v>
      </c>
      <c r="F199" s="43">
        <f t="shared" si="197"/>
        <v>8222.4423572129526</v>
      </c>
      <c r="G199" s="43">
        <f t="shared" si="197"/>
        <v>8374.5593556054537</v>
      </c>
      <c r="H199" s="54" t="str">
        <f>IF('População Atendida'!S197="-","-",'População Atendida'!S197)</f>
        <v>-</v>
      </c>
      <c r="I199" s="43" t="str">
        <f>IF(H199="-","-",IF(('População Atendida'!J197*(1+H199))&lt;=D199,'População Atendida'!J197*(1+H199),D199))</f>
        <v>-</v>
      </c>
      <c r="J199" s="43" t="str">
        <f t="shared" si="185"/>
        <v>-</v>
      </c>
      <c r="K199" s="43" t="str">
        <f t="shared" si="186"/>
        <v>-</v>
      </c>
      <c r="L199" s="43" t="str">
        <f t="shared" si="187"/>
        <v>-</v>
      </c>
      <c r="M199" s="43"/>
      <c r="N199" s="62" t="str">
        <f t="shared" si="138"/>
        <v xml:space="preserve">   </v>
      </c>
    </row>
    <row r="200" spans="1:14" x14ac:dyDescent="0.2">
      <c r="A200" s="41">
        <v>191</v>
      </c>
      <c r="B200" s="42" t="s">
        <v>223</v>
      </c>
      <c r="C200" s="54">
        <f>'População Atendida'!O198</f>
        <v>0</v>
      </c>
      <c r="D200" s="43">
        <f>'População Atendida'!F198*(1+C200)</f>
        <v>1968</v>
      </c>
      <c r="E200" s="43">
        <f t="shared" ref="E200:G200" si="198">D200*(1+$C200)</f>
        <v>1968</v>
      </c>
      <c r="F200" s="43">
        <f t="shared" si="198"/>
        <v>1968</v>
      </c>
      <c r="G200" s="43">
        <f t="shared" si="198"/>
        <v>1968</v>
      </c>
      <c r="H200" s="54" t="str">
        <f>IF('População Atendida'!S198="-","-",'População Atendida'!S198)</f>
        <v>-</v>
      </c>
      <c r="I200" s="43" t="str">
        <f>IF(H200="-","-",IF(('População Atendida'!J198*(1+H200))&lt;=D200,'População Atendida'!J198*(1+H200),D200))</f>
        <v>-</v>
      </c>
      <c r="J200" s="43" t="str">
        <f t="shared" si="185"/>
        <v>-</v>
      </c>
      <c r="K200" s="43" t="str">
        <f t="shared" si="186"/>
        <v>-</v>
      </c>
      <c r="L200" s="43" t="str">
        <f t="shared" si="187"/>
        <v>-</v>
      </c>
      <c r="M200" s="43"/>
      <c r="N200" s="62" t="str">
        <f t="shared" si="138"/>
        <v xml:space="preserve">   </v>
      </c>
    </row>
    <row r="201" spans="1:14" x14ac:dyDescent="0.2">
      <c r="A201" s="41">
        <v>192</v>
      </c>
      <c r="B201" s="42" t="s">
        <v>224</v>
      </c>
      <c r="C201" s="54">
        <f>'População Atendida'!O199</f>
        <v>0</v>
      </c>
      <c r="D201" s="43">
        <f>'População Atendida'!F199*(1+C201)</f>
        <v>3114</v>
      </c>
      <c r="E201" s="43">
        <f t="shared" ref="E201:G201" si="199">D201*(1+$C201)</f>
        <v>3114</v>
      </c>
      <c r="F201" s="43">
        <f t="shared" si="199"/>
        <v>3114</v>
      </c>
      <c r="G201" s="43">
        <f t="shared" si="199"/>
        <v>3114</v>
      </c>
      <c r="H201" s="54" t="str">
        <f>IF('População Atendida'!S199="-","-",'População Atendida'!S199)</f>
        <v>-</v>
      </c>
      <c r="I201" s="43" t="str">
        <f>IF(H201="-","-",IF(('População Atendida'!J199*(1+H201))&lt;=D201,'População Atendida'!J199*(1+H201),D201))</f>
        <v>-</v>
      </c>
      <c r="J201" s="43" t="str">
        <f t="shared" si="185"/>
        <v>-</v>
      </c>
      <c r="K201" s="43" t="str">
        <f t="shared" si="186"/>
        <v>-</v>
      </c>
      <c r="L201" s="43" t="str">
        <f t="shared" si="187"/>
        <v>-</v>
      </c>
      <c r="M201" s="43"/>
      <c r="N201" s="62" t="str">
        <f t="shared" si="138"/>
        <v xml:space="preserve">   </v>
      </c>
    </row>
    <row r="202" spans="1:14" x14ac:dyDescent="0.2">
      <c r="A202" s="41">
        <v>193</v>
      </c>
      <c r="B202" s="42" t="s">
        <v>225</v>
      </c>
      <c r="C202" s="54">
        <f>'População Atendida'!O200</f>
        <v>3.0176630749008415E-3</v>
      </c>
      <c r="D202" s="43">
        <f>'População Atendida'!F200*(1+C202)</f>
        <v>6262.4812018809744</v>
      </c>
      <c r="E202" s="43">
        <f t="shared" ref="E202:G202" si="200">D202*(1+$C202)</f>
        <v>6281.3792601611513</v>
      </c>
      <c r="F202" s="43">
        <f t="shared" si="200"/>
        <v>6300.3343464139871</v>
      </c>
      <c r="G202" s="43">
        <f t="shared" si="200"/>
        <v>6319.3466327306896</v>
      </c>
      <c r="H202" s="54" t="str">
        <f>IF('População Atendida'!S200="-","-",'População Atendida'!S200)</f>
        <v>-</v>
      </c>
      <c r="I202" s="43" t="str">
        <f>IF(H202="-","-",IF(('População Atendida'!J200*(1+H202))&lt;=D202,'População Atendida'!J200*(1+H202),D202))</f>
        <v>-</v>
      </c>
      <c r="J202" s="43" t="str">
        <f t="shared" si="185"/>
        <v>-</v>
      </c>
      <c r="K202" s="43" t="str">
        <f t="shared" si="186"/>
        <v>-</v>
      </c>
      <c r="L202" s="43" t="str">
        <f t="shared" si="187"/>
        <v>-</v>
      </c>
      <c r="M202" s="43"/>
      <c r="N202" s="62" t="str">
        <f t="shared" si="138"/>
        <v xml:space="preserve">   </v>
      </c>
    </row>
    <row r="203" spans="1:14" x14ac:dyDescent="0.2">
      <c r="A203" s="41">
        <v>194</v>
      </c>
      <c r="B203" s="42" t="s">
        <v>226</v>
      </c>
      <c r="C203" s="54" t="s">
        <v>22</v>
      </c>
      <c r="D203" s="122">
        <v>4033</v>
      </c>
      <c r="E203" s="122">
        <v>4099</v>
      </c>
      <c r="F203" s="122">
        <v>4166</v>
      </c>
      <c r="G203" s="122">
        <v>4234</v>
      </c>
      <c r="H203" s="54" t="str">
        <f>IF('População Atendida'!S201="-","-",'População Atendida'!S201)</f>
        <v>-</v>
      </c>
      <c r="I203" s="43" t="str">
        <f>IF(H203="-","-",IF(('População Atendida'!J201*(1+H203))&lt;=D203,'População Atendida'!J201*(1+H203),D203))</f>
        <v>-</v>
      </c>
      <c r="J203" s="43" t="str">
        <f t="shared" si="185"/>
        <v>-</v>
      </c>
      <c r="K203" s="43" t="str">
        <f t="shared" si="186"/>
        <v>-</v>
      </c>
      <c r="L203" s="43" t="str">
        <f t="shared" si="187"/>
        <v>-</v>
      </c>
      <c r="M203" s="43" t="s">
        <v>290</v>
      </c>
      <c r="N203" s="62" t="str">
        <f t="shared" ref="N203:N234" si="201">IF(L203="-","   ",IF((G203-L203)&gt;=0,"ok","Limitar a água"))</f>
        <v xml:space="preserve">   </v>
      </c>
    </row>
    <row r="204" spans="1:14" x14ac:dyDescent="0.2">
      <c r="A204" s="41">
        <v>195</v>
      </c>
      <c r="B204" s="42" t="s">
        <v>227</v>
      </c>
      <c r="C204" s="54">
        <f>'População Atendida'!O202</f>
        <v>2.2599960404722546E-2</v>
      </c>
      <c r="D204" s="43">
        <f>'População Atendida'!F202*(1+C204)</f>
        <v>5797.9474815022995</v>
      </c>
      <c r="E204" s="43">
        <f t="shared" ref="E204:G204" si="202">D204*(1+$C204)</f>
        <v>5928.9808650129116</v>
      </c>
      <c r="F204" s="43">
        <f t="shared" si="202"/>
        <v>6062.9755978025605</v>
      </c>
      <c r="G204" s="43">
        <f t="shared" si="202"/>
        <v>6199.9986062476964</v>
      </c>
      <c r="H204" s="54" t="str">
        <f>IF('População Atendida'!S202="-","-",'População Atendida'!S202)</f>
        <v>-</v>
      </c>
      <c r="I204" s="43" t="str">
        <f>IF(H204="-","-",IF(('População Atendida'!J202*(1+H204))&lt;=D204,'População Atendida'!J202*(1+H204),D204))</f>
        <v>-</v>
      </c>
      <c r="J204" s="43" t="str">
        <f t="shared" si="185"/>
        <v>-</v>
      </c>
      <c r="K204" s="43" t="str">
        <f t="shared" si="186"/>
        <v>-</v>
      </c>
      <c r="L204" s="43" t="str">
        <f t="shared" si="187"/>
        <v>-</v>
      </c>
      <c r="M204" s="43"/>
      <c r="N204" s="62" t="str">
        <f t="shared" si="201"/>
        <v xml:space="preserve">   </v>
      </c>
    </row>
    <row r="205" spans="1:14" x14ac:dyDescent="0.2">
      <c r="A205" s="41">
        <v>196</v>
      </c>
      <c r="B205" s="42" t="s">
        <v>228</v>
      </c>
      <c r="C205" s="54">
        <f>'População Atendida'!O203</f>
        <v>1.3199994097874104E-2</v>
      </c>
      <c r="D205" s="43">
        <f>'População Atendida'!F203*(1+C205)</f>
        <v>68400.088005553567</v>
      </c>
      <c r="E205" s="43">
        <f t="shared" ref="E205:G205" si="203">D205*(1+$C205)</f>
        <v>69302.968763520956</v>
      </c>
      <c r="F205" s="43">
        <f t="shared" si="203"/>
        <v>70217.767542164598</v>
      </c>
      <c r="G205" s="43">
        <f t="shared" si="203"/>
        <v>71144.641659287066</v>
      </c>
      <c r="H205" s="54">
        <f>IF('População Atendida'!S203="-","-",'População Atendida'!S203)</f>
        <v>1.9462815287697093E-2</v>
      </c>
      <c r="I205" s="43">
        <f>IF(H205="-","-",IF(('População Atendida'!J203*(1+H205))&lt;=D205,'População Atendida'!J203*(1+H205),D205))</f>
        <v>43392.914806685025</v>
      </c>
      <c r="J205" s="43">
        <f t="shared" si="185"/>
        <v>44237.463092362304</v>
      </c>
      <c r="K205" s="43">
        <f t="shared" si="186"/>
        <v>45098.448665325268</v>
      </c>
      <c r="L205" s="43">
        <f t="shared" si="187"/>
        <v>45976.191441460178</v>
      </c>
      <c r="M205" s="43"/>
      <c r="N205" s="62" t="str">
        <f t="shared" si="201"/>
        <v>ok</v>
      </c>
    </row>
    <row r="206" spans="1:14" x14ac:dyDescent="0.2">
      <c r="A206" s="41">
        <v>197</v>
      </c>
      <c r="B206" s="42" t="s">
        <v>229</v>
      </c>
      <c r="C206" s="54">
        <f>'População Atendida'!O204</f>
        <v>1.1000502080613419E-2</v>
      </c>
      <c r="D206" s="43">
        <f>'População Atendida'!F204*(1+C206)</f>
        <v>6753.5642339386641</v>
      </c>
      <c r="E206" s="43">
        <f t="shared" ref="E206:G206" si="204">D206*(1+$C206)</f>
        <v>6827.8568313456626</v>
      </c>
      <c r="F206" s="43">
        <f t="shared" si="204"/>
        <v>6902.9666846250111</v>
      </c>
      <c r="G206" s="43">
        <f t="shared" si="204"/>
        <v>6978.9027840016333</v>
      </c>
      <c r="H206" s="54" t="str">
        <f>IF('População Atendida'!S204="-","-",'População Atendida'!S204)</f>
        <v>-</v>
      </c>
      <c r="I206" s="43" t="str">
        <f>IF(H206="-","-",IF(('População Atendida'!J204*(1+H206))&lt;=D206,'População Atendida'!J204*(1+H206),D206))</f>
        <v>-</v>
      </c>
      <c r="J206" s="43" t="str">
        <f t="shared" si="185"/>
        <v>-</v>
      </c>
      <c r="K206" s="43" t="str">
        <f t="shared" si="186"/>
        <v>-</v>
      </c>
      <c r="L206" s="43" t="str">
        <f t="shared" si="187"/>
        <v>-</v>
      </c>
      <c r="M206" s="43"/>
      <c r="N206" s="62" t="str">
        <f t="shared" si="201"/>
        <v xml:space="preserve">   </v>
      </c>
    </row>
    <row r="207" spans="1:14" x14ac:dyDescent="0.2">
      <c r="A207" s="41">
        <v>198</v>
      </c>
      <c r="B207" s="42" t="s">
        <v>230</v>
      </c>
      <c r="C207" s="54">
        <f>'População Atendida'!O205</f>
        <v>1.8999525761008249E-3</v>
      </c>
      <c r="D207" s="43">
        <f>'População Atendida'!F205*(1+C207)</f>
        <v>4681.0769584260579</v>
      </c>
      <c r="E207" s="43">
        <f t="shared" ref="E207:G207" si="205">D207*(1+$C207)</f>
        <v>4689.9707826521453</v>
      </c>
      <c r="F207" s="43">
        <f t="shared" si="205"/>
        <v>4698.8815047224825</v>
      </c>
      <c r="G207" s="43">
        <f t="shared" si="205"/>
        <v>4707.8091567421725</v>
      </c>
      <c r="H207" s="54" t="str">
        <f>IF('População Atendida'!S205="-","-",'População Atendida'!S205)</f>
        <v>-</v>
      </c>
      <c r="I207" s="43" t="str">
        <f>IF(H207="-","-",IF(('População Atendida'!J205*(1+H207))&lt;=D207,'População Atendida'!J205*(1+H207),D207))</f>
        <v>-</v>
      </c>
      <c r="J207" s="43" t="str">
        <f t="shared" si="185"/>
        <v>-</v>
      </c>
      <c r="K207" s="43" t="str">
        <f t="shared" si="186"/>
        <v>-</v>
      </c>
      <c r="L207" s="43" t="str">
        <f t="shared" si="187"/>
        <v>-</v>
      </c>
      <c r="M207" s="43"/>
      <c r="N207" s="62" t="str">
        <f t="shared" si="201"/>
        <v xml:space="preserve">   </v>
      </c>
    </row>
    <row r="208" spans="1:14" x14ac:dyDescent="0.2">
      <c r="A208" s="41">
        <v>199</v>
      </c>
      <c r="B208" s="42" t="s">
        <v>231</v>
      </c>
      <c r="C208" s="54">
        <f>'População Atendida'!O206</f>
        <v>2.2899859349540825E-2</v>
      </c>
      <c r="D208" s="43">
        <f>'População Atendida'!F206*(1+C208)</f>
        <v>9157.4496168352034</v>
      </c>
      <c r="E208" s="43">
        <f t="shared" ref="E208:G208" si="206">D208*(1+$C208)</f>
        <v>9367.1539250612368</v>
      </c>
      <c r="F208" s="43">
        <f t="shared" si="206"/>
        <v>9581.6604324506388</v>
      </c>
      <c r="G208" s="43">
        <f t="shared" si="206"/>
        <v>9801.0791086888185</v>
      </c>
      <c r="H208" s="54" t="str">
        <f>IF('População Atendida'!S206="-","-",'População Atendida'!S206)</f>
        <v>-</v>
      </c>
      <c r="I208" s="43" t="str">
        <f>IF(H208="-","-",IF(('População Atendida'!J206*(1+H208))&lt;=D208,'População Atendida'!J206*(1+H208),D208))</f>
        <v>-</v>
      </c>
      <c r="J208" s="43" t="str">
        <f t="shared" si="185"/>
        <v>-</v>
      </c>
      <c r="K208" s="43" t="str">
        <f t="shared" si="186"/>
        <v>-</v>
      </c>
      <c r="L208" s="43" t="str">
        <f t="shared" si="187"/>
        <v>-</v>
      </c>
      <c r="M208" s="43"/>
      <c r="N208" s="62" t="str">
        <f t="shared" si="201"/>
        <v xml:space="preserve">   </v>
      </c>
    </row>
    <row r="209" spans="1:15" x14ac:dyDescent="0.2">
      <c r="A209" s="41">
        <v>200</v>
      </c>
      <c r="B209" s="42" t="s">
        <v>232</v>
      </c>
      <c r="C209" s="54">
        <f>'População Atendida'!O207</f>
        <v>0</v>
      </c>
      <c r="D209" s="43">
        <f>'População Atendida'!F207*(1+C209)</f>
        <v>1167</v>
      </c>
      <c r="E209" s="43">
        <f t="shared" ref="E209:G209" si="207">D209*(1+$C209)</f>
        <v>1167</v>
      </c>
      <c r="F209" s="43">
        <f t="shared" si="207"/>
        <v>1167</v>
      </c>
      <c r="G209" s="43">
        <f t="shared" si="207"/>
        <v>1167</v>
      </c>
      <c r="H209" s="54">
        <f>IF('População Atendida'!S207="-","-",'População Atendida'!S207)</f>
        <v>0</v>
      </c>
      <c r="I209" s="43">
        <f>IF(H209="-","-",IF(('População Atendida'!J207*(1+H209))&lt;=D209,'População Atendida'!J207*(1+H209),D209))</f>
        <v>1167</v>
      </c>
      <c r="J209" s="43">
        <f t="shared" si="185"/>
        <v>1167</v>
      </c>
      <c r="K209" s="43">
        <f t="shared" si="186"/>
        <v>1167</v>
      </c>
      <c r="L209" s="43">
        <f t="shared" si="187"/>
        <v>1167</v>
      </c>
      <c r="M209" s="43"/>
      <c r="N209" s="62" t="str">
        <f t="shared" si="201"/>
        <v>ok</v>
      </c>
    </row>
    <row r="210" spans="1:15" x14ac:dyDescent="0.2">
      <c r="A210" s="41">
        <v>201</v>
      </c>
      <c r="B210" s="42" t="s">
        <v>233</v>
      </c>
      <c r="C210" s="54">
        <f>'População Atendida'!O208</f>
        <v>9.3999529095548096E-3</v>
      </c>
      <c r="D210" s="43">
        <f>'População Atendida'!F208*(1+C210)</f>
        <v>30766.429812686998</v>
      </c>
      <c r="E210" s="43">
        <f t="shared" ref="E210:G210" si="208">D210*(1+$C210)</f>
        <v>31055.632804121378</v>
      </c>
      <c r="F210" s="43">
        <f t="shared" si="208"/>
        <v>31347.554290056542</v>
      </c>
      <c r="G210" s="43">
        <f t="shared" si="208"/>
        <v>31642.219824212785</v>
      </c>
      <c r="H210" s="54">
        <f>IF('População Atendida'!S208="-","-",'População Atendida'!S208)</f>
        <v>6.1945753703315065E-2</v>
      </c>
      <c r="I210" s="43">
        <f>IF(H210="-","-",IF(('População Atendida'!J208*(1+H210))&lt;=D210,'População Atendida'!J208*(1+H210),D210))</f>
        <v>30766.429812686998</v>
      </c>
      <c r="J210" s="43">
        <f t="shared" si="185"/>
        <v>31055.632804121378</v>
      </c>
      <c r="K210" s="43">
        <f t="shared" si="186"/>
        <v>31347.554290056542</v>
      </c>
      <c r="L210" s="43">
        <f t="shared" si="187"/>
        <v>31642.219824212785</v>
      </c>
      <c r="M210" s="43"/>
      <c r="N210" s="62" t="str">
        <f t="shared" si="201"/>
        <v>ok</v>
      </c>
      <c r="O210" s="39" t="s">
        <v>285</v>
      </c>
    </row>
    <row r="211" spans="1:15" x14ac:dyDescent="0.2">
      <c r="A211" s="41">
        <v>202</v>
      </c>
      <c r="B211" s="42" t="s">
        <v>234</v>
      </c>
      <c r="C211" s="54">
        <f>'População Atendida'!O209</f>
        <v>3.0641263128509469E-3</v>
      </c>
      <c r="D211" s="43">
        <f>'População Atendida'!F209*(1+C211)</f>
        <v>3242.9765348582896</v>
      </c>
      <c r="E211" s="43">
        <f t="shared" ref="E211:G211" si="209">D211*(1+$C211)</f>
        <v>3252.9134245907071</v>
      </c>
      <c r="F211" s="43">
        <f t="shared" si="209"/>
        <v>3262.8807622084219</v>
      </c>
      <c r="G211" s="43">
        <f t="shared" si="209"/>
        <v>3272.8786410076</v>
      </c>
      <c r="H211" s="54" t="str">
        <f>IF('População Atendida'!S209="-","-",'População Atendida'!S209)</f>
        <v>-</v>
      </c>
      <c r="I211" s="43" t="str">
        <f>IF(H211="-","-",IF(('População Atendida'!J209*(1+H211))&lt;=D211,'População Atendida'!J209*(1+H211),D211))</f>
        <v>-</v>
      </c>
      <c r="J211" s="43" t="str">
        <f t="shared" si="185"/>
        <v>-</v>
      </c>
      <c r="K211" s="43" t="str">
        <f t="shared" si="186"/>
        <v>-</v>
      </c>
      <c r="L211" s="43" t="str">
        <f t="shared" si="187"/>
        <v>-</v>
      </c>
      <c r="M211" s="43"/>
      <c r="N211" s="62" t="str">
        <f t="shared" si="201"/>
        <v xml:space="preserve">   </v>
      </c>
    </row>
    <row r="212" spans="1:15" x14ac:dyDescent="0.2">
      <c r="A212" s="41">
        <v>203</v>
      </c>
      <c r="B212" s="42" t="s">
        <v>235</v>
      </c>
      <c r="C212" s="54">
        <f>'População Atendida'!O210</f>
        <v>7.3675212614304859E-3</v>
      </c>
      <c r="D212" s="43">
        <f>'População Atendida'!F210*(1+C212)</f>
        <v>17806.742063252888</v>
      </c>
      <c r="E212" s="43">
        <f t="shared" ref="E212:G212" si="210">D212*(1+$C212)</f>
        <v>17937.933614000714</v>
      </c>
      <c r="F212" s="43">
        <f t="shared" si="210"/>
        <v>18070.091721287994</v>
      </c>
      <c r="G212" s="43">
        <f t="shared" si="210"/>
        <v>18203.223506240585</v>
      </c>
      <c r="H212" s="54">
        <f>IF('População Atendida'!S210="-","-",'População Atendida'!S210)</f>
        <v>0.12086631765629162</v>
      </c>
      <c r="I212" s="43">
        <f>IF(H212="-","-",IF(('População Atendida'!J210*(1+H212))&lt;=D212,'População Atendida'!J210*(1+H212),D212))</f>
        <v>9503.9263853762859</v>
      </c>
      <c r="J212" s="43">
        <f t="shared" si="185"/>
        <v>10652.630970853188</v>
      </c>
      <c r="K212" s="43">
        <f t="shared" si="186"/>
        <v>11940.17524965158</v>
      </c>
      <c r="L212" s="43">
        <f t="shared" si="187"/>
        <v>13383.340264247759</v>
      </c>
      <c r="M212" s="43"/>
      <c r="N212" s="62" t="str">
        <f t="shared" si="201"/>
        <v>ok</v>
      </c>
    </row>
    <row r="213" spans="1:15" x14ac:dyDescent="0.2">
      <c r="A213" s="41">
        <v>204</v>
      </c>
      <c r="B213" s="42" t="s">
        <v>236</v>
      </c>
      <c r="C213" s="54">
        <f>'População Atendida'!O211</f>
        <v>6.0003691775795008E-3</v>
      </c>
      <c r="D213" s="43">
        <f>'População Atendida'!F211*(1+C213)</f>
        <v>2286.6187191332547</v>
      </c>
      <c r="E213" s="43">
        <f t="shared" ref="E213:G213" si="211">D213*(1+$C213)</f>
        <v>2300.339275616418</v>
      </c>
      <c r="F213" s="43">
        <f t="shared" si="211"/>
        <v>2314.1421605038022</v>
      </c>
      <c r="G213" s="43">
        <f t="shared" si="211"/>
        <v>2328.027867796226</v>
      </c>
      <c r="H213" s="54" t="str">
        <f>IF('População Atendida'!S211="-","-",'População Atendida'!S211)</f>
        <v>-</v>
      </c>
      <c r="I213" s="43" t="str">
        <f>IF(H213="-","-",IF(('População Atendida'!J211*(1+H213))&lt;=D213,'População Atendida'!J211*(1+H213),D213))</f>
        <v>-</v>
      </c>
      <c r="J213" s="43" t="str">
        <f t="shared" si="185"/>
        <v>-</v>
      </c>
      <c r="K213" s="43" t="str">
        <f t="shared" si="186"/>
        <v>-</v>
      </c>
      <c r="L213" s="43" t="str">
        <f t="shared" si="187"/>
        <v>-</v>
      </c>
      <c r="M213" s="43"/>
      <c r="N213" s="62" t="str">
        <f t="shared" si="201"/>
        <v xml:space="preserve">   </v>
      </c>
    </row>
    <row r="214" spans="1:15" x14ac:dyDescent="0.2">
      <c r="A214" s="41">
        <v>205</v>
      </c>
      <c r="B214" s="42" t="s">
        <v>237</v>
      </c>
      <c r="C214" s="54">
        <f>'População Atendida'!O212</f>
        <v>1.8984811343077193E-3</v>
      </c>
      <c r="D214" s="43">
        <f>'População Atendida'!F212*(1+C214)</f>
        <v>1227.2354685262248</v>
      </c>
      <c r="E214" s="43">
        <f t="shared" ref="E214:G214" si="212">D214*(1+$C214)</f>
        <v>1229.5653519105751</v>
      </c>
      <c r="F214" s="43">
        <f t="shared" si="212"/>
        <v>1231.8996585345758</v>
      </c>
      <c r="G214" s="43">
        <f t="shared" si="212"/>
        <v>1234.2383967956637</v>
      </c>
      <c r="H214" s="54" t="str">
        <f>IF('População Atendida'!S212="-","-",'População Atendida'!S212)</f>
        <v>-</v>
      </c>
      <c r="I214" s="43" t="str">
        <f>IF(H214="-","-",IF(('População Atendida'!J212*(1+H214))&lt;=D214,'População Atendida'!J212*(1+H214),D214))</f>
        <v>-</v>
      </c>
      <c r="J214" s="43" t="str">
        <f t="shared" si="185"/>
        <v>-</v>
      </c>
      <c r="K214" s="43" t="str">
        <f t="shared" si="186"/>
        <v>-</v>
      </c>
      <c r="L214" s="43" t="str">
        <f t="shared" si="187"/>
        <v>-</v>
      </c>
      <c r="M214" s="43"/>
      <c r="N214" s="62" t="str">
        <f t="shared" si="201"/>
        <v xml:space="preserve">   </v>
      </c>
    </row>
    <row r="215" spans="1:15" x14ac:dyDescent="0.2">
      <c r="A215" s="41">
        <v>206</v>
      </c>
      <c r="B215" s="42" t="s">
        <v>238</v>
      </c>
      <c r="C215" s="54">
        <f>'População Atendida'!O213</f>
        <v>1.0599753668233266E-2</v>
      </c>
      <c r="D215" s="43">
        <f>'População Atendida'!F213*(1+C215)</f>
        <v>6458.8845096591922</v>
      </c>
      <c r="E215" s="43">
        <f t="shared" ref="E215:G215" si="213">D215*(1+$C215)</f>
        <v>6527.3470944331466</v>
      </c>
      <c r="F215" s="43">
        <f t="shared" si="213"/>
        <v>6596.5353657411952</v>
      </c>
      <c r="G215" s="43">
        <f t="shared" si="213"/>
        <v>6666.4570156818399</v>
      </c>
      <c r="H215" s="54" t="str">
        <f>IF('População Atendida'!S213="-","-",'População Atendida'!S213)</f>
        <v>-</v>
      </c>
      <c r="I215" s="43" t="str">
        <f>IF(H215="-","-",IF(('População Atendida'!J213*(1+H215))&lt;=D215,'População Atendida'!J213*(1+H215),D215))</f>
        <v>-</v>
      </c>
      <c r="J215" s="43" t="str">
        <f t="shared" si="185"/>
        <v>-</v>
      </c>
      <c r="K215" s="43" t="str">
        <f t="shared" si="186"/>
        <v>-</v>
      </c>
      <c r="L215" s="43" t="str">
        <f t="shared" si="187"/>
        <v>-</v>
      </c>
      <c r="M215" s="43"/>
      <c r="N215" s="62" t="str">
        <f t="shared" si="201"/>
        <v xml:space="preserve">   </v>
      </c>
    </row>
    <row r="216" spans="1:15" x14ac:dyDescent="0.2">
      <c r="A216" s="41">
        <v>207</v>
      </c>
      <c r="B216" s="42" t="s">
        <v>239</v>
      </c>
      <c r="C216" s="54">
        <f>'População Atendida'!O214</f>
        <v>5.9001018745413539E-3</v>
      </c>
      <c r="D216" s="43">
        <f>'População Atendida'!F214*(1+C216)</f>
        <v>13953.876390206693</v>
      </c>
      <c r="E216" s="43">
        <f t="shared" ref="E216:G216" si="214">D216*(1+$C216)</f>
        <v>14036.205682453668</v>
      </c>
      <c r="F216" s="43">
        <f t="shared" si="214"/>
        <v>14119.02072591216</v>
      </c>
      <c r="G216" s="43">
        <f t="shared" si="214"/>
        <v>14202.324386563801</v>
      </c>
      <c r="H216" s="54">
        <f>IF('População Atendida'!S214="-","-",'População Atendida'!S214)</f>
        <v>5.9001018745413539E-3</v>
      </c>
      <c r="I216" s="43">
        <f>IF(H216="-","-",IF(('População Atendida'!J214*(1+H216))&lt;=D216,'População Atendida'!J214*(1+H216),D216))</f>
        <v>13953.876390206693</v>
      </c>
      <c r="J216" s="43">
        <f t="shared" si="185"/>
        <v>14036.205682453668</v>
      </c>
      <c r="K216" s="43">
        <f t="shared" si="186"/>
        <v>14119.02072591216</v>
      </c>
      <c r="L216" s="43">
        <f t="shared" si="187"/>
        <v>14202.324386563801</v>
      </c>
      <c r="M216" s="43"/>
      <c r="N216" s="62" t="str">
        <f t="shared" si="201"/>
        <v>ok</v>
      </c>
    </row>
    <row r="217" spans="1:15" x14ac:dyDescent="0.2">
      <c r="A217" s="41">
        <v>208</v>
      </c>
      <c r="B217" s="42" t="s">
        <v>240</v>
      </c>
      <c r="C217" s="54">
        <f>'População Atendida'!O215</f>
        <v>4.100339990471439E-3</v>
      </c>
      <c r="D217" s="43">
        <f>'População Atendida'!F215*(1+C217)</f>
        <v>5793.7593717790205</v>
      </c>
      <c r="E217" s="43">
        <f t="shared" ref="E217:G217" si="215">D217*(1+$C217)</f>
        <v>5817.5157550262957</v>
      </c>
      <c r="F217" s="43">
        <f t="shared" si="215"/>
        <v>5841.3695475218283</v>
      </c>
      <c r="G217" s="43">
        <f t="shared" si="215"/>
        <v>5865.321148676655</v>
      </c>
      <c r="H217" s="54" t="str">
        <f>IF('População Atendida'!S215="-","-",'População Atendida'!S215)</f>
        <v>-</v>
      </c>
      <c r="I217" s="43" t="str">
        <f>IF(H217="-","-",IF(('População Atendida'!J215*(1+H217))&lt;=D217,'População Atendida'!J215*(1+H217),D217))</f>
        <v>-</v>
      </c>
      <c r="J217" s="43" t="str">
        <f t="shared" si="185"/>
        <v>-</v>
      </c>
      <c r="K217" s="43" t="str">
        <f t="shared" si="186"/>
        <v>-</v>
      </c>
      <c r="L217" s="43" t="str">
        <f t="shared" si="187"/>
        <v>-</v>
      </c>
      <c r="M217" s="43"/>
      <c r="N217" s="62" t="str">
        <f t="shared" si="201"/>
        <v xml:space="preserve">   </v>
      </c>
    </row>
    <row r="218" spans="1:15" x14ac:dyDescent="0.2">
      <c r="A218" s="41">
        <v>209</v>
      </c>
      <c r="B218" s="42" t="s">
        <v>241</v>
      </c>
      <c r="C218" s="54">
        <f>'População Atendida'!O216</f>
        <v>4.6988280898625596E-3</v>
      </c>
      <c r="D218" s="43">
        <f>'População Atendida'!F216*(1+C218)</f>
        <v>1071.9634146304788</v>
      </c>
      <c r="E218" s="43">
        <f t="shared" ref="E218:G218" si="216">D218*(1+$C218)</f>
        <v>1077.0003864344494</v>
      </c>
      <c r="F218" s="43">
        <f t="shared" si="216"/>
        <v>1082.0610261030204</v>
      </c>
      <c r="G218" s="43">
        <f t="shared" si="216"/>
        <v>1087.1454448474187</v>
      </c>
      <c r="H218" s="54" t="str">
        <f>IF('População Atendida'!S216="-","-",'População Atendida'!S216)</f>
        <v>-</v>
      </c>
      <c r="I218" s="43" t="str">
        <f>IF(H218="-","-",IF(('População Atendida'!J216*(1+H218))&lt;=D218,'População Atendida'!J216*(1+H218),D218))</f>
        <v>-</v>
      </c>
      <c r="J218" s="43" t="str">
        <f t="shared" si="185"/>
        <v>-</v>
      </c>
      <c r="K218" s="43" t="str">
        <f t="shared" si="186"/>
        <v>-</v>
      </c>
      <c r="L218" s="43" t="str">
        <f t="shared" si="187"/>
        <v>-</v>
      </c>
      <c r="M218" s="43"/>
      <c r="N218" s="62" t="str">
        <f t="shared" si="201"/>
        <v xml:space="preserve">   </v>
      </c>
    </row>
    <row r="219" spans="1:15" x14ac:dyDescent="0.2">
      <c r="A219" s="41">
        <v>210</v>
      </c>
      <c r="B219" s="42" t="s">
        <v>242</v>
      </c>
      <c r="C219" s="54">
        <f>'População Atendida'!O217</f>
        <v>0</v>
      </c>
      <c r="D219" s="43">
        <f>'População Atendida'!F217*(1+C219)</f>
        <v>2945</v>
      </c>
      <c r="E219" s="43">
        <f t="shared" ref="E219:G219" si="217">D219*(1+$C219)</f>
        <v>2945</v>
      </c>
      <c r="F219" s="43">
        <f t="shared" si="217"/>
        <v>2945</v>
      </c>
      <c r="G219" s="43">
        <f t="shared" si="217"/>
        <v>2945</v>
      </c>
      <c r="H219" s="54" t="str">
        <f>IF('População Atendida'!S217="-","-",'População Atendida'!S217)</f>
        <v>-</v>
      </c>
      <c r="I219" s="43" t="str">
        <f>IF(H219="-","-",IF(('População Atendida'!J217*(1+H219))&lt;=D219,'População Atendida'!J217*(1+H219),D219))</f>
        <v>-</v>
      </c>
      <c r="J219" s="43" t="str">
        <f t="shared" si="185"/>
        <v>-</v>
      </c>
      <c r="K219" s="43" t="str">
        <f t="shared" si="186"/>
        <v>-</v>
      </c>
      <c r="L219" s="43" t="str">
        <f t="shared" si="187"/>
        <v>-</v>
      </c>
      <c r="M219" s="43"/>
      <c r="N219" s="62" t="str">
        <f t="shared" si="201"/>
        <v xml:space="preserve">   </v>
      </c>
    </row>
    <row r="220" spans="1:15" x14ac:dyDescent="0.2">
      <c r="A220" s="41">
        <v>211</v>
      </c>
      <c r="B220" s="42" t="s">
        <v>243</v>
      </c>
      <c r="C220" s="54">
        <f>'População Atendida'!O218</f>
        <v>1.0799804289456085E-2</v>
      </c>
      <c r="D220" s="43">
        <f>'População Atendida'!F218*(1+C220)</f>
        <v>2493.5319292036165</v>
      </c>
      <c r="E220" s="43">
        <f t="shared" ref="E220:G220" si="218">D220*(1+$C220)</f>
        <v>2520.4615860285257</v>
      </c>
      <c r="F220" s="43">
        <f t="shared" si="218"/>
        <v>2547.682077876726</v>
      </c>
      <c r="G220" s="43">
        <f t="shared" si="218"/>
        <v>2575.1965457095498</v>
      </c>
      <c r="H220" s="54" t="str">
        <f>IF('População Atendida'!S218="-","-",'População Atendida'!S218)</f>
        <v>-</v>
      </c>
      <c r="I220" s="43" t="str">
        <f>IF(H220="-","-",IF(('População Atendida'!J218*(1+H220))&lt;=D220,'População Atendida'!J218*(1+H220),D220))</f>
        <v>-</v>
      </c>
      <c r="J220" s="43" t="str">
        <f t="shared" si="185"/>
        <v>-</v>
      </c>
      <c r="K220" s="43" t="str">
        <f t="shared" si="186"/>
        <v>-</v>
      </c>
      <c r="L220" s="43" t="str">
        <f t="shared" si="187"/>
        <v>-</v>
      </c>
      <c r="M220" s="43"/>
      <c r="N220" s="62" t="str">
        <f t="shared" si="201"/>
        <v xml:space="preserve">   </v>
      </c>
    </row>
    <row r="221" spans="1:15" x14ac:dyDescent="0.2">
      <c r="A221" s="41">
        <v>212</v>
      </c>
      <c r="B221" s="42" t="s">
        <v>244</v>
      </c>
      <c r="C221" s="54">
        <f>'População Atendida'!O219</f>
        <v>1.6099988074175304E-2</v>
      </c>
      <c r="D221" s="43">
        <f>'População Atendida'!F219*(1+C221)</f>
        <v>7086.6775958246471</v>
      </c>
      <c r="E221" s="43">
        <f t="shared" ref="E221:G221" si="219">D221*(1+$C221)</f>
        <v>7200.7730206029491</v>
      </c>
      <c r="F221" s="43">
        <f t="shared" si="219"/>
        <v>7316.705380359499</v>
      </c>
      <c r="G221" s="43">
        <f t="shared" si="219"/>
        <v>7434.5042497255408</v>
      </c>
      <c r="H221" s="54">
        <f>IF('População Atendida'!S219="-","-",'População Atendida'!S219)</f>
        <v>1.8198400243567902E-2</v>
      </c>
      <c r="I221" s="43">
        <f>IF(H221="-","-",IF(('População Atendida'!J219*(1+H221))&lt;=D221,'População Atendida'!J219*(1+H221),D221))</f>
        <v>6250.2516078311519</v>
      </c>
      <c r="J221" s="43">
        <f t="shared" si="185"/>
        <v>6363.9961882134676</v>
      </c>
      <c r="K221" s="43">
        <f t="shared" si="186"/>
        <v>6479.8107379951171</v>
      </c>
      <c r="L221" s="43">
        <f t="shared" si="187"/>
        <v>6597.7329273077221</v>
      </c>
      <c r="M221" s="43"/>
      <c r="N221" s="62" t="str">
        <f t="shared" si="201"/>
        <v>ok</v>
      </c>
    </row>
    <row r="222" spans="1:15" x14ac:dyDescent="0.2">
      <c r="A222" s="41">
        <v>213</v>
      </c>
      <c r="B222" s="42" t="s">
        <v>245</v>
      </c>
      <c r="C222" s="54">
        <f>'População Atendida'!O220</f>
        <v>3.0005624775694467E-4</v>
      </c>
      <c r="D222" s="43">
        <f>'População Atendida'!F220*(1+C222)</f>
        <v>2557.377126803578</v>
      </c>
      <c r="E222" s="43">
        <f t="shared" ref="E222:G222" si="220">D222*(1+$C222)</f>
        <v>2558.144483788346</v>
      </c>
      <c r="F222" s="43">
        <f t="shared" si="220"/>
        <v>2558.9120710233715</v>
      </c>
      <c r="G222" s="43">
        <f t="shared" si="220"/>
        <v>2559.6798885777425</v>
      </c>
      <c r="H222" s="54" t="str">
        <f>IF('População Atendida'!S220="-","-",'População Atendida'!S220)</f>
        <v>-</v>
      </c>
      <c r="I222" s="43" t="str">
        <f>IF(H222="-","-",IF(('População Atendida'!J220*(1+H222))&lt;=D222,'População Atendida'!J220*(1+H222),D222))</f>
        <v>-</v>
      </c>
      <c r="J222" s="43" t="str">
        <f t="shared" si="185"/>
        <v>-</v>
      </c>
      <c r="K222" s="43" t="str">
        <f t="shared" si="186"/>
        <v>-</v>
      </c>
      <c r="L222" s="43" t="str">
        <f t="shared" si="187"/>
        <v>-</v>
      </c>
      <c r="M222" s="43"/>
      <c r="N222" s="62" t="str">
        <f t="shared" si="201"/>
        <v xml:space="preserve">   </v>
      </c>
    </row>
    <row r="223" spans="1:15" x14ac:dyDescent="0.2">
      <c r="A223" s="41">
        <v>214</v>
      </c>
      <c r="B223" s="42" t="s">
        <v>63</v>
      </c>
      <c r="C223" s="54">
        <f>'População Atendida'!O221</f>
        <v>1.5792072712363287E-2</v>
      </c>
      <c r="D223" s="43">
        <f>'População Atendida'!F221*(1+C223)</f>
        <v>123621.82414364952</v>
      </c>
      <c r="E223" s="43">
        <f t="shared" ref="E223:G223" si="221">D223*(1+$C223)</f>
        <v>125574.06897936101</v>
      </c>
      <c r="F223" s="43">
        <f t="shared" si="221"/>
        <v>127557.14380747039</v>
      </c>
      <c r="G223" s="43">
        <f t="shared" si="221"/>
        <v>129571.53549745934</v>
      </c>
      <c r="H223" s="54" t="s">
        <v>22</v>
      </c>
      <c r="I223" s="122">
        <v>130694</v>
      </c>
      <c r="J223" s="122">
        <v>132513</v>
      </c>
      <c r="K223" s="122">
        <v>134265</v>
      </c>
      <c r="L223" s="122">
        <v>135957</v>
      </c>
      <c r="M223" s="43" t="s">
        <v>291</v>
      </c>
      <c r="N223" s="62" t="str">
        <f t="shared" si="201"/>
        <v>Limitar a água</v>
      </c>
    </row>
    <row r="224" spans="1:15" x14ac:dyDescent="0.2">
      <c r="A224" s="41">
        <v>215</v>
      </c>
      <c r="B224" s="42" t="s">
        <v>246</v>
      </c>
      <c r="C224" s="54">
        <f>'População Atendida'!O222</f>
        <v>0</v>
      </c>
      <c r="D224" s="43">
        <f>'População Atendida'!F222*(1+C224)</f>
        <v>3874</v>
      </c>
      <c r="E224" s="43">
        <f t="shared" ref="E224:G224" si="222">D224*(1+$C224)</f>
        <v>3874</v>
      </c>
      <c r="F224" s="43">
        <f t="shared" si="222"/>
        <v>3874</v>
      </c>
      <c r="G224" s="43">
        <f t="shared" si="222"/>
        <v>3874</v>
      </c>
      <c r="H224" s="54" t="str">
        <f>IF('População Atendida'!S222="-","-",'População Atendida'!S222)</f>
        <v>-</v>
      </c>
      <c r="I224" s="43" t="str">
        <f>IF(H224="-","-",IF(('População Atendida'!J222*(1+H224))&lt;=D224,'População Atendida'!J222*(1+H224),D224))</f>
        <v>-</v>
      </c>
      <c r="J224" s="43" t="str">
        <f t="shared" si="185"/>
        <v>-</v>
      </c>
      <c r="K224" s="43" t="str">
        <f t="shared" si="186"/>
        <v>-</v>
      </c>
      <c r="L224" s="43" t="str">
        <f t="shared" si="187"/>
        <v>-</v>
      </c>
      <c r="M224" s="43"/>
      <c r="N224" s="62" t="str">
        <f t="shared" si="201"/>
        <v xml:space="preserve">   </v>
      </c>
    </row>
    <row r="225" spans="1:14" x14ac:dyDescent="0.2">
      <c r="A225" s="41">
        <v>216</v>
      </c>
      <c r="B225" s="42" t="s">
        <v>247</v>
      </c>
      <c r="C225" s="54">
        <f>'População Atendida'!O223</f>
        <v>1.4499434952655941E-2</v>
      </c>
      <c r="D225" s="43">
        <f>'População Atendida'!F223*(1+C225)</f>
        <v>3838.4499170925196</v>
      </c>
      <c r="E225" s="43">
        <f t="shared" ref="E225:G225" si="223">D225*(1+$C225)</f>
        <v>3894.1052719844301</v>
      </c>
      <c r="F225" s="43">
        <f t="shared" si="223"/>
        <v>3950.5675980743631</v>
      </c>
      <c r="G225" s="43">
        <f t="shared" si="223"/>
        <v>4007.8485959887125</v>
      </c>
      <c r="H225" s="54" t="str">
        <f>IF('População Atendida'!S223="-","-",'População Atendida'!S223)</f>
        <v>-</v>
      </c>
      <c r="I225" s="43" t="str">
        <f>IF(H225="-","-",IF(('População Atendida'!J223*(1+H225))&lt;=D225,'População Atendida'!J223*(1+H225),D225))</f>
        <v>-</v>
      </c>
      <c r="J225" s="43" t="str">
        <f t="shared" si="185"/>
        <v>-</v>
      </c>
      <c r="K225" s="43" t="str">
        <f t="shared" si="186"/>
        <v>-</v>
      </c>
      <c r="L225" s="43" t="str">
        <f t="shared" si="187"/>
        <v>-</v>
      </c>
      <c r="M225" s="43"/>
      <c r="N225" s="62" t="str">
        <f t="shared" si="201"/>
        <v xml:space="preserve">   </v>
      </c>
    </row>
    <row r="226" spans="1:14" x14ac:dyDescent="0.2">
      <c r="A226" s="41">
        <v>217</v>
      </c>
      <c r="B226" s="42" t="s">
        <v>248</v>
      </c>
      <c r="C226" s="54" t="s">
        <v>22</v>
      </c>
      <c r="D226" s="122">
        <v>1532</v>
      </c>
      <c r="E226" s="122">
        <v>1538</v>
      </c>
      <c r="F226" s="122">
        <v>1544</v>
      </c>
      <c r="G226" s="122">
        <v>1551</v>
      </c>
      <c r="H226" s="54" t="str">
        <f>IF('População Atendida'!S224="-","-",'População Atendida'!S224)</f>
        <v>-</v>
      </c>
      <c r="I226" s="43" t="str">
        <f>IF(H226="-","-",IF(('População Atendida'!J224*(1+H226))&lt;=D226,'População Atendida'!J224*(1+H226),D226))</f>
        <v>-</v>
      </c>
      <c r="J226" s="43" t="str">
        <f t="shared" si="185"/>
        <v>-</v>
      </c>
      <c r="K226" s="43" t="str">
        <f t="shared" si="186"/>
        <v>-</v>
      </c>
      <c r="L226" s="43" t="str">
        <f t="shared" si="187"/>
        <v>-</v>
      </c>
      <c r="M226" s="43" t="s">
        <v>290</v>
      </c>
      <c r="N226" s="62" t="str">
        <f t="shared" si="201"/>
        <v xml:space="preserve">   </v>
      </c>
    </row>
    <row r="227" spans="1:14" x14ac:dyDescent="0.2">
      <c r="A227" s="41">
        <v>218</v>
      </c>
      <c r="B227" s="42" t="s">
        <v>64</v>
      </c>
      <c r="C227" s="54" t="s">
        <v>22</v>
      </c>
      <c r="D227" s="122">
        <v>38361</v>
      </c>
      <c r="E227" s="122">
        <v>38806</v>
      </c>
      <c r="F227" s="122">
        <v>39255</v>
      </c>
      <c r="G227" s="122">
        <v>39710</v>
      </c>
      <c r="H227" s="54" t="s">
        <v>22</v>
      </c>
      <c r="I227" s="122">
        <v>38361</v>
      </c>
      <c r="J227" s="122">
        <v>38806</v>
      </c>
      <c r="K227" s="122">
        <v>39255</v>
      </c>
      <c r="L227" s="122">
        <v>39710</v>
      </c>
      <c r="M227" s="43" t="s">
        <v>289</v>
      </c>
      <c r="N227" s="62" t="str">
        <f t="shared" si="201"/>
        <v>ok</v>
      </c>
    </row>
    <row r="228" spans="1:14" x14ac:dyDescent="0.2">
      <c r="A228" s="41">
        <v>219</v>
      </c>
      <c r="B228" s="42" t="s">
        <v>249</v>
      </c>
      <c r="C228" s="54">
        <f>'População Atendida'!O226</f>
        <v>9.9988827212037874E-5</v>
      </c>
      <c r="D228" s="43">
        <f>'População Atendida'!F226*(1+C228)</f>
        <v>11638.123565982714</v>
      </c>
      <c r="E228" s="43">
        <f t="shared" ref="E228:G228" si="224">D228*(1+$C228)</f>
        <v>11639.287248309025</v>
      </c>
      <c r="F228" s="43">
        <f t="shared" si="224"/>
        <v>11640.451046990567</v>
      </c>
      <c r="G228" s="43">
        <f t="shared" si="224"/>
        <v>11641.614962038973</v>
      </c>
      <c r="H228" s="54">
        <f>IF('População Atendida'!S226="-","-",'População Atendida'!S226)</f>
        <v>-9.8188200400814753E-3</v>
      </c>
      <c r="I228" s="43">
        <f>IF(H228="-","-",IF(('População Atendida'!J226*(1+H228))&lt;=D228,'População Atendida'!J226*(1+H228),D228))</f>
        <v>365.12931011021993</v>
      </c>
      <c r="J228" s="43">
        <f t="shared" si="185"/>
        <v>361.5441711228886</v>
      </c>
      <c r="K228" s="43">
        <f t="shared" si="186"/>
        <v>357.99423397009252</v>
      </c>
      <c r="L228" s="43">
        <f t="shared" si="187"/>
        <v>354.47915301135333</v>
      </c>
      <c r="M228" s="43"/>
      <c r="N228" s="62" t="str">
        <f t="shared" si="201"/>
        <v>ok</v>
      </c>
    </row>
    <row r="229" spans="1:14" x14ac:dyDescent="0.2">
      <c r="A229" s="41">
        <v>220</v>
      </c>
      <c r="B229" s="42" t="s">
        <v>250</v>
      </c>
      <c r="C229" s="54">
        <f>'População Atendida'!O227</f>
        <v>0</v>
      </c>
      <c r="D229" s="43">
        <f>'População Atendida'!F227*(1+C229)</f>
        <v>2233</v>
      </c>
      <c r="E229" s="43">
        <f t="shared" ref="E229:G229" si="225">D229*(1+$C229)</f>
        <v>2233</v>
      </c>
      <c r="F229" s="43">
        <f t="shared" si="225"/>
        <v>2233</v>
      </c>
      <c r="G229" s="43">
        <f t="shared" si="225"/>
        <v>2233</v>
      </c>
      <c r="H229" s="54" t="str">
        <f>IF('População Atendida'!S227="-","-",'População Atendida'!S227)</f>
        <v>-</v>
      </c>
      <c r="I229" s="43" t="str">
        <f>IF(H229="-","-",IF(('População Atendida'!J227*(1+H229))&lt;=D229,'População Atendida'!J227*(1+H229),D229))</f>
        <v>-</v>
      </c>
      <c r="J229" s="43" t="str">
        <f t="shared" si="185"/>
        <v>-</v>
      </c>
      <c r="K229" s="43" t="str">
        <f t="shared" si="186"/>
        <v>-</v>
      </c>
      <c r="L229" s="43" t="str">
        <f t="shared" si="187"/>
        <v>-</v>
      </c>
      <c r="M229" s="43"/>
      <c r="N229" s="62" t="str">
        <f t="shared" si="201"/>
        <v xml:space="preserve">   </v>
      </c>
    </row>
    <row r="230" spans="1:14" x14ac:dyDescent="0.2">
      <c r="A230" s="41">
        <v>221</v>
      </c>
      <c r="B230" s="42" t="s">
        <v>65</v>
      </c>
      <c r="C230" s="54">
        <f>'População Atendida'!O228</f>
        <v>1.9699999199848221E-2</v>
      </c>
      <c r="D230" s="43">
        <f>'População Atendida'!F228*(1+C230)</f>
        <v>173851.24290158012</v>
      </c>
      <c r="E230" s="43">
        <f t="shared" ref="E230:G230" si="226">D230*(1+$C230)</f>
        <v>177276.11224763389</v>
      </c>
      <c r="F230" s="43">
        <f t="shared" si="226"/>
        <v>180768.4515170645</v>
      </c>
      <c r="G230" s="43">
        <f t="shared" si="226"/>
        <v>184329.5898673085</v>
      </c>
      <c r="H230" s="54">
        <f>IF('População Atendida'!S228="-","-",'População Atendida'!S228)</f>
        <v>6.0897784191995562E-2</v>
      </c>
      <c r="I230" s="43">
        <f>IF(H230="-","-",IF(('População Atendida'!J228*(1+H230))&lt;=D230,'População Atendida'!J228*(1+H230),D230))</f>
        <v>92512.185788575705</v>
      </c>
      <c r="J230" s="43">
        <f t="shared" si="185"/>
        <v>98145.97291385819</v>
      </c>
      <c r="K230" s="43">
        <f t="shared" si="186"/>
        <v>104122.84519167976</v>
      </c>
      <c r="L230" s="43">
        <f t="shared" si="187"/>
        <v>110463.69574761923</v>
      </c>
      <c r="M230" s="43"/>
      <c r="N230" s="62" t="str">
        <f t="shared" si="201"/>
        <v>ok</v>
      </c>
    </row>
    <row r="231" spans="1:14" x14ac:dyDescent="0.2">
      <c r="A231" s="41">
        <v>222</v>
      </c>
      <c r="B231" s="42" t="s">
        <v>251</v>
      </c>
      <c r="C231" s="54">
        <f>'População Atendida'!O229</f>
        <v>3.5996602805989531E-3</v>
      </c>
      <c r="D231" s="43">
        <f>'População Atendida'!F229*(1+C231)</f>
        <v>2402.8283426404128</v>
      </c>
      <c r="E231" s="43">
        <f t="shared" ref="E231:G231" si="227">D231*(1+$C231)</f>
        <v>2411.4777083865129</v>
      </c>
      <c r="F231" s="43">
        <f t="shared" si="227"/>
        <v>2420.1582089109415</v>
      </c>
      <c r="G231" s="43">
        <f t="shared" si="227"/>
        <v>2428.8699562883239</v>
      </c>
      <c r="H231" s="54" t="str">
        <f>IF('População Atendida'!S229="-","-",'População Atendida'!S229)</f>
        <v>-</v>
      </c>
      <c r="I231" s="43" t="str">
        <f>IF(H231="-","-",IF(('População Atendida'!J229*(1+H231))&lt;=D231,'População Atendida'!J229*(1+H231),D231))</f>
        <v>-</v>
      </c>
      <c r="J231" s="43" t="str">
        <f t="shared" si="185"/>
        <v>-</v>
      </c>
      <c r="K231" s="43" t="str">
        <f t="shared" si="186"/>
        <v>-</v>
      </c>
      <c r="L231" s="43" t="str">
        <f t="shared" si="187"/>
        <v>-</v>
      </c>
      <c r="M231" s="43"/>
      <c r="N231" s="62" t="str">
        <f t="shared" si="201"/>
        <v xml:space="preserve">   </v>
      </c>
    </row>
    <row r="232" spans="1:14" x14ac:dyDescent="0.2">
      <c r="A232" s="41">
        <v>223</v>
      </c>
      <c r="B232" s="42" t="s">
        <v>252</v>
      </c>
      <c r="C232" s="54">
        <f>'População Atendida'!O230</f>
        <v>8.0000125660545599E-3</v>
      </c>
      <c r="D232" s="43">
        <f>'População Atendida'!F230*(1+C232)</f>
        <v>10343.682848947701</v>
      </c>
      <c r="E232" s="43">
        <f t="shared" ref="E232:G232" si="228">D232*(1+$C232)</f>
        <v>10426.432441718567</v>
      </c>
      <c r="F232" s="43">
        <f t="shared" si="228"/>
        <v>10509.844032271436</v>
      </c>
      <c r="G232" s="43">
        <f t="shared" si="228"/>
        <v>10593.922916596883</v>
      </c>
      <c r="H232" s="54" t="str">
        <f>IF('População Atendida'!S230="-","-",'População Atendida'!S230)</f>
        <v>-</v>
      </c>
      <c r="I232" s="43" t="str">
        <f>IF(H232="-","-",IF(('População Atendida'!J230*(1+H232))&lt;=D232,'População Atendida'!J230*(1+H232),D232))</f>
        <v>-</v>
      </c>
      <c r="J232" s="43" t="str">
        <f t="shared" si="185"/>
        <v>-</v>
      </c>
      <c r="K232" s="43" t="str">
        <f t="shared" si="186"/>
        <v>-</v>
      </c>
      <c r="L232" s="43" t="str">
        <f t="shared" si="187"/>
        <v>-</v>
      </c>
      <c r="M232" s="43"/>
      <c r="N232" s="62" t="str">
        <f t="shared" si="201"/>
        <v xml:space="preserve">   </v>
      </c>
    </row>
    <row r="233" spans="1:14" x14ac:dyDescent="0.2">
      <c r="A233" s="41">
        <v>224</v>
      </c>
      <c r="B233" s="42" t="s">
        <v>253</v>
      </c>
      <c r="C233" s="54">
        <f>'População Atendida'!O231</f>
        <v>2.0699905666217554E-2</v>
      </c>
      <c r="D233" s="43">
        <f>'População Atendida'!F231*(1+C233)</f>
        <v>4626.2508734387347</v>
      </c>
      <c r="E233" s="43">
        <f t="shared" ref="E233:G233" si="229">D233*(1+$C233)</f>
        <v>4722.0138301071729</v>
      </c>
      <c r="F233" s="43">
        <f t="shared" si="229"/>
        <v>4819.759070944966</v>
      </c>
      <c r="G233" s="43">
        <f t="shared" si="229"/>
        <v>4919.527629047423</v>
      </c>
      <c r="H233" s="54" t="str">
        <f>IF('População Atendida'!S231="-","-",'População Atendida'!S231)</f>
        <v>-</v>
      </c>
      <c r="I233" s="43" t="str">
        <f>IF(H233="-","-",IF(('População Atendida'!J231*(1+H233))&lt;=D233,'População Atendida'!J231*(1+H233),D233))</f>
        <v>-</v>
      </c>
      <c r="J233" s="43" t="str">
        <f t="shared" si="185"/>
        <v>-</v>
      </c>
      <c r="K233" s="43" t="str">
        <f t="shared" si="186"/>
        <v>-</v>
      </c>
      <c r="L233" s="43" t="str">
        <f t="shared" si="187"/>
        <v>-</v>
      </c>
      <c r="M233" s="43"/>
      <c r="N233" s="62" t="str">
        <f t="shared" si="201"/>
        <v xml:space="preserve">   </v>
      </c>
    </row>
    <row r="234" spans="1:14" x14ac:dyDescent="0.2">
      <c r="A234" s="41">
        <v>225</v>
      </c>
      <c r="B234" s="42" t="s">
        <v>254</v>
      </c>
      <c r="C234" s="54">
        <f>'População Atendida'!O232</f>
        <v>9.7992357640351909E-3</v>
      </c>
      <c r="D234" s="43">
        <f>'População Atendida'!F232*(1+C234)</f>
        <v>1736.1882180185364</v>
      </c>
      <c r="E234" s="43">
        <f t="shared" ref="E234:G234" si="230">D234*(1+$C234)</f>
        <v>1753.2015356976403</v>
      </c>
      <c r="F234" s="43">
        <f t="shared" si="230"/>
        <v>1770.3815708878103</v>
      </c>
      <c r="G234" s="43">
        <f t="shared" si="230"/>
        <v>1787.7299572932432</v>
      </c>
      <c r="H234" s="54" t="str">
        <f>IF('População Atendida'!S232="-","-",'População Atendida'!S232)</f>
        <v>-</v>
      </c>
      <c r="I234" s="43" t="str">
        <f>IF(H234="-","-",IF(('População Atendida'!J232*(1+H234))&lt;=D234,'População Atendida'!J232*(1+H234),D234))</f>
        <v>-</v>
      </c>
      <c r="J234" s="43" t="str">
        <f t="shared" si="185"/>
        <v>-</v>
      </c>
      <c r="K234" s="43" t="str">
        <f t="shared" si="186"/>
        <v>-</v>
      </c>
      <c r="L234" s="43" t="str">
        <f t="shared" si="187"/>
        <v>-</v>
      </c>
      <c r="M234" s="43"/>
      <c r="N234" s="62" t="str">
        <f t="shared" si="201"/>
        <v xml:space="preserve">   </v>
      </c>
    </row>
    <row r="235" spans="1:14" x14ac:dyDescent="0.2">
      <c r="A235" s="141" t="s">
        <v>255</v>
      </c>
      <c r="B235" s="141"/>
      <c r="C235" s="46" t="s">
        <v>22</v>
      </c>
      <c r="D235" s="46">
        <f t="shared" ref="D235:I235" si="231">SUBTOTAL(9,D10:D234)</f>
        <v>5951097.283999512</v>
      </c>
      <c r="E235" s="46">
        <f t="shared" si="231"/>
        <v>6052943.7534958236</v>
      </c>
      <c r="F235" s="46">
        <f t="shared" si="231"/>
        <v>6155918.1796403015</v>
      </c>
      <c r="G235" s="46">
        <f t="shared" si="231"/>
        <v>6255555.4990848945</v>
      </c>
      <c r="H235" s="46" t="s">
        <v>22</v>
      </c>
      <c r="I235" s="46">
        <f t="shared" si="231"/>
        <v>4004073.0072910544</v>
      </c>
      <c r="J235" s="46">
        <f t="shared" ref="J235:L235" si="232">SUBTOTAL(9,J10:J234)</f>
        <v>4242830.3539783238</v>
      </c>
      <c r="K235" s="46">
        <f t="shared" si="232"/>
        <v>4441347.1342100566</v>
      </c>
      <c r="L235" s="46">
        <f t="shared" si="232"/>
        <v>4588601.1404241845</v>
      </c>
      <c r="M235" s="46"/>
      <c r="N235" s="63">
        <f>L235/G235</f>
        <v>0.73352416761316186</v>
      </c>
    </row>
  </sheetData>
  <autoFilter ref="C8:M234" xr:uid="{B85125D9-1536-49F3-84A0-1534E20026E9}">
    <filterColumn colId="0" showButton="0"/>
    <filterColumn colId="1" showButton="0"/>
    <filterColumn colId="2" showButton="0"/>
    <filterColumn colId="3" showButton="0"/>
    <filterColumn colId="5" showButton="0"/>
    <filterColumn colId="6" showButton="0"/>
    <filterColumn colId="7" showButton="0"/>
    <filterColumn colId="8" showButton="0"/>
  </autoFilter>
  <mergeCells count="8">
    <mergeCell ref="A1:M1"/>
    <mergeCell ref="M8:M9"/>
    <mergeCell ref="A7:M7"/>
    <mergeCell ref="A235:B235"/>
    <mergeCell ref="A8:A9"/>
    <mergeCell ref="B8:B9"/>
    <mergeCell ref="C8:G8"/>
    <mergeCell ref="H8:L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0B869-3E2A-435B-B4CD-4C1795A6EC9C}">
  <sheetPr codeName="Planilha8"/>
  <dimension ref="A1:O239"/>
  <sheetViews>
    <sheetView zoomScale="115" zoomScaleNormal="115" workbookViewId="0">
      <pane xSplit="2" ySplit="10" topLeftCell="C11" activePane="bottomRight" state="frozen"/>
      <selection pane="topRight" activeCell="C1" sqref="C1"/>
      <selection pane="bottomLeft" activeCell="A4" sqref="A4"/>
      <selection pane="bottomRight" activeCell="G6" sqref="G6"/>
    </sheetView>
  </sheetViews>
  <sheetFormatPr defaultColWidth="9.140625" defaultRowHeight="12" x14ac:dyDescent="0.2"/>
  <cols>
    <col min="1" max="1" width="4" style="49" bestFit="1" customWidth="1"/>
    <col min="2" max="2" width="25.85546875" style="49" bestFit="1" customWidth="1"/>
    <col min="3" max="12" width="10.7109375" style="49" customWidth="1"/>
    <col min="13" max="13" width="14.7109375" style="49" customWidth="1"/>
    <col min="14" max="14" width="33.7109375" style="39" customWidth="1"/>
    <col min="15" max="15" width="15.28515625" style="48" customWidth="1"/>
    <col min="16" max="16384" width="9.140625" style="48"/>
  </cols>
  <sheetData>
    <row r="1" spans="1:15" s="39" customFormat="1" ht="18" x14ac:dyDescent="0.2">
      <c r="A1" s="177" t="s">
        <v>335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62"/>
    </row>
    <row r="2" spans="1:15" s="39" customFormat="1" x14ac:dyDescent="0.2">
      <c r="A2" s="49"/>
      <c r="B2" s="50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62"/>
    </row>
    <row r="3" spans="1:15" x14ac:dyDescent="0.2">
      <c r="B3" s="134" t="s">
        <v>293</v>
      </c>
      <c r="C3" s="124"/>
      <c r="D3" s="50" t="s">
        <v>294</v>
      </c>
    </row>
    <row r="4" spans="1:15" x14ac:dyDescent="0.2">
      <c r="C4" s="123"/>
      <c r="D4" s="50" t="s">
        <v>295</v>
      </c>
    </row>
    <row r="5" spans="1:15" x14ac:dyDescent="0.2">
      <c r="C5" s="125"/>
      <c r="D5" s="50" t="s">
        <v>296</v>
      </c>
    </row>
    <row r="6" spans="1:15" x14ac:dyDescent="0.2">
      <c r="C6" s="129"/>
      <c r="D6" s="50" t="s">
        <v>297</v>
      </c>
    </row>
    <row r="8" spans="1:15" x14ac:dyDescent="0.2">
      <c r="A8" s="147" t="s">
        <v>259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62"/>
    </row>
    <row r="9" spans="1:15" x14ac:dyDescent="0.2">
      <c r="A9" s="142" t="s">
        <v>66</v>
      </c>
      <c r="B9" s="142" t="s">
        <v>67</v>
      </c>
      <c r="C9" s="147" t="s">
        <v>6</v>
      </c>
      <c r="D9" s="148"/>
      <c r="E9" s="148"/>
      <c r="F9" s="148"/>
      <c r="G9" s="148"/>
      <c r="H9" s="147" t="s">
        <v>257</v>
      </c>
      <c r="I9" s="148"/>
      <c r="J9" s="148"/>
      <c r="K9" s="148"/>
      <c r="L9" s="148"/>
      <c r="M9" s="142" t="s">
        <v>258</v>
      </c>
    </row>
    <row r="10" spans="1:15" x14ac:dyDescent="0.2">
      <c r="A10" s="143"/>
      <c r="B10" s="143"/>
      <c r="C10" s="40" t="s">
        <v>281</v>
      </c>
      <c r="D10" s="40">
        <v>2021</v>
      </c>
      <c r="E10" s="40">
        <v>2022</v>
      </c>
      <c r="F10" s="40">
        <v>2023</v>
      </c>
      <c r="G10" s="40">
        <v>2024</v>
      </c>
      <c r="H10" s="40" t="s">
        <v>281</v>
      </c>
      <c r="I10" s="40">
        <v>2021</v>
      </c>
      <c r="J10" s="40">
        <v>2022</v>
      </c>
      <c r="K10" s="40">
        <v>2023</v>
      </c>
      <c r="L10" s="40">
        <v>2024</v>
      </c>
      <c r="M10" s="143"/>
    </row>
    <row r="11" spans="1:15" x14ac:dyDescent="0.2">
      <c r="A11" s="41">
        <v>1</v>
      </c>
      <c r="B11" s="41" t="s">
        <v>68</v>
      </c>
      <c r="C11" s="54">
        <f>'Ligações Ativas'!O8</f>
        <v>1.8414565518237627E-2</v>
      </c>
      <c r="D11" s="43">
        <f>IF(C11="-","-",'Ligações Ativas'!F8*(1+C11))</f>
        <v>3178.4718589824201</v>
      </c>
      <c r="E11" s="43">
        <f>IF(C11="-","-",D11*(1+$C11))</f>
        <v>3237.0020372775266</v>
      </c>
      <c r="F11" s="43">
        <f t="shared" ref="F11:G11" si="0">IF(D11="-","-",E11*(1+$C11))</f>
        <v>3296.6100233756424</v>
      </c>
      <c r="G11" s="43">
        <f t="shared" si="0"/>
        <v>3357.3156646391722</v>
      </c>
      <c r="H11" s="54">
        <f>IF('Ligações Ativas'!S8="-","-",'Ligações Ativas'!S8)</f>
        <v>2.8214553478166135E-2</v>
      </c>
      <c r="I11" s="43">
        <f>IF(H11="-","-",IF(('Ligações Ativas'!C8-'Ligações Ativas'!G8)&gt;=0,IF(('Ligações Ativas'!J8*(1+H11))&lt;=D11,'Ligações Ativas'!J8*(1+H11),D11),'Ligações Ativas'!J8*(1+H11)))</f>
        <v>1225.6317477459741</v>
      </c>
      <c r="J11" s="43">
        <f>IF(H11="-","-",IF(('Ligações Ativas'!D8-'Ligações Ativas'!H8)&gt;=0,IF((I11*(1+$H11))&lt;=E11,I11*(1+$H11),E11),I11*(1+$H11)))</f>
        <v>1260.2124002372911</v>
      </c>
      <c r="K11" s="43">
        <f>IF(I11="-","-",IF(('Ligações Ativas'!E8-'Ligações Ativas'!I8)&gt;=0,IF((J11*(1+$H11))&lt;=F11,J11*(1+$H11),F11),J11*(1+$H11)))</f>
        <v>1295.7687303976343</v>
      </c>
      <c r="L11" s="43">
        <f>IF(J11="-","-",IF(('Ligações Ativas'!F8-'Ligações Ativas'!J8)&gt;=0,IF((K11*(1+$H11))&lt;=G11,K11*(1+$H11),G11),K11*(1+$H11)))</f>
        <v>1332.3282665367738</v>
      </c>
      <c r="M11" s="43"/>
      <c r="O11" s="48">
        <f>'Ligações Ativas'!K8</f>
        <v>0</v>
      </c>
    </row>
    <row r="12" spans="1:15" x14ac:dyDescent="0.2">
      <c r="A12" s="41">
        <v>2</v>
      </c>
      <c r="B12" s="41" t="s">
        <v>69</v>
      </c>
      <c r="C12" s="54">
        <f>'Ligações Ativas'!O9</f>
        <v>1.931300730082397E-2</v>
      </c>
      <c r="D12" s="43">
        <f>IF(C12="-","-",'Ligações Ativas'!F9*(1+C12))</f>
        <v>7128.055860054661</v>
      </c>
      <c r="E12" s="43">
        <f t="shared" ref="E12:E75" si="1">IF(C12="-","-",D12*(1+$C12))</f>
        <v>7265.7200549205772</v>
      </c>
      <c r="F12" s="43">
        <f t="shared" ref="F12:F75" si="2">IF(D12="-","-",E12*(1+$C12))</f>
        <v>7406.0429593870003</v>
      </c>
      <c r="G12" s="43">
        <f t="shared" ref="G12:G75" si="3">IF(E12="-","-",F12*(1+$C12))</f>
        <v>7549.0759211318564</v>
      </c>
      <c r="H12" s="54">
        <f>IF('Ligações Ativas'!S9="-","-",'Ligações Ativas'!S9)</f>
        <v>9.1498258293278553E-2</v>
      </c>
      <c r="I12" s="43">
        <f>IF(H12="-","-",IF(('Ligações Ativas'!C9-'Ligações Ativas'!G9)&gt;=0,IF(('Ligações Ativas'!J9*(1+H12))&lt;=D12,'Ligações Ativas'!J9*(1+H12),D12),'Ligações Ativas'!J9*(1+H12)))</f>
        <v>3486.2454369887319</v>
      </c>
      <c r="J12" s="43">
        <f>IF(H12="-","-",IF(('Ligações Ativas'!D9-'Ligações Ativas'!H9)&gt;=0,IF((I12*(1+$H12))&lt;=E12,I12*(1+$H12),E12),I12*(1+$H12)))</f>
        <v>3805.2308224560907</v>
      </c>
      <c r="K12" s="43">
        <f>IF(I12="-","-",IF(('Ligações Ativas'!E9-'Ligações Ativas'!I9)&gt;=0,IF((J12*(1+$H12))&lt;=F12,J12*(1+$H12),F12),J12*(1+$H12)))</f>
        <v>4153.4028151147231</v>
      </c>
      <c r="L12" s="43">
        <f>IF(J12="-","-",IF(('Ligações Ativas'!F9-'Ligações Ativas'!J9)&gt;=0,IF((K12*(1+$H12))&lt;=G12,K12*(1+$H12),G12),K12*(1+$H12)))</f>
        <v>4533.4319386881207</v>
      </c>
      <c r="M12" s="43"/>
      <c r="O12" s="48">
        <f>'Ligações Ativas'!K9</f>
        <v>0</v>
      </c>
    </row>
    <row r="13" spans="1:15" x14ac:dyDescent="0.2">
      <c r="A13" s="41">
        <v>3</v>
      </c>
      <c r="B13" s="41" t="s">
        <v>70</v>
      </c>
      <c r="C13" s="54">
        <f>'Ligações Ativas'!O10</f>
        <v>9.794945725717567E-3</v>
      </c>
      <c r="D13" s="43">
        <f>IF(C13="-","-",'Ligações Ativas'!F10*(1+C13))</f>
        <v>1051.1965385004721</v>
      </c>
      <c r="E13" s="43">
        <f t="shared" si="1"/>
        <v>1061.4929515421466</v>
      </c>
      <c r="F13" s="43">
        <f t="shared" si="2"/>
        <v>1071.8902173907336</v>
      </c>
      <c r="G13" s="43">
        <f t="shared" si="3"/>
        <v>1082.3893238940034</v>
      </c>
      <c r="H13" s="54" t="str">
        <f>IF('Ligações Ativas'!S10="-","-",'Ligações Ativas'!S10)</f>
        <v>-</v>
      </c>
      <c r="I13" s="43" t="str">
        <f>IF(H13="-","-",IF(('Ligações Ativas'!C10-'Ligações Ativas'!G10)&gt;=0,IF(('Ligações Ativas'!J10*(1+H13))&lt;=D13,'Ligações Ativas'!J10*(1+H13),D13),'Ligações Ativas'!J10*(1+H13)))</f>
        <v>-</v>
      </c>
      <c r="J13" s="43" t="str">
        <f>IF(H13="-","-",IF(('Ligações Ativas'!D10-'Ligações Ativas'!H10)&gt;=0,IF((I13*(1+$H13))&lt;=E13,I13*(1+$H13),E13),I13*(1+$H13)))</f>
        <v>-</v>
      </c>
      <c r="K13" s="43" t="str">
        <f>IF(I13="-","-",IF(('Ligações Ativas'!E10-'Ligações Ativas'!I10)&gt;=0,IF((J13*(1+$H13))&lt;=F13,J13*(1+$H13),F13),J13*(1+$H13)))</f>
        <v>-</v>
      </c>
      <c r="L13" s="43" t="str">
        <f>IF(J13="-","-",IF(('Ligações Ativas'!F10-'Ligações Ativas'!J10)&gt;=0,IF((K13*(1+$H13))&lt;=G13,K13*(1+$H13),G13),K13*(1+$H13)))</f>
        <v>-</v>
      </c>
      <c r="M13" s="43"/>
      <c r="O13" s="48">
        <f>'Ligações Ativas'!K10</f>
        <v>0</v>
      </c>
    </row>
    <row r="14" spans="1:15" x14ac:dyDescent="0.2">
      <c r="A14" s="41">
        <v>4</v>
      </c>
      <c r="B14" s="41" t="s">
        <v>71</v>
      </c>
      <c r="C14" s="54">
        <f>'Ligações Ativas'!O11</f>
        <v>1.8724095415013686E-2</v>
      </c>
      <c r="D14" s="43">
        <f>IF(C14="-","-",'Ligações Ativas'!F11*(1+C14))</f>
        <v>1505.6742130233902</v>
      </c>
      <c r="E14" s="43">
        <f t="shared" si="1"/>
        <v>1533.8666006519657</v>
      </c>
      <c r="F14" s="43">
        <f t="shared" si="2"/>
        <v>1562.5868652364757</v>
      </c>
      <c r="G14" s="43">
        <f t="shared" si="3"/>
        <v>1591.8448907954105</v>
      </c>
      <c r="H14" s="54" t="str">
        <f>IF('Ligações Ativas'!S11="-","-",'Ligações Ativas'!S11)</f>
        <v>-</v>
      </c>
      <c r="I14" s="43" t="str">
        <f>IF(H14="-","-",IF(('Ligações Ativas'!C11-'Ligações Ativas'!G11)&gt;=0,IF(('Ligações Ativas'!J11*(1+H14))&lt;=D14,'Ligações Ativas'!J11*(1+H14),D14),'Ligações Ativas'!J11*(1+H14)))</f>
        <v>-</v>
      </c>
      <c r="J14" s="43" t="str">
        <f>IF(H14="-","-",IF(('Ligações Ativas'!D11-'Ligações Ativas'!H11)&gt;=0,IF((I14*(1+$H14))&lt;=E14,I14*(1+$H14),E14),I14*(1+$H14)))</f>
        <v>-</v>
      </c>
      <c r="K14" s="43" t="str">
        <f>IF(I14="-","-",IF(('Ligações Ativas'!E11-'Ligações Ativas'!I11)&gt;=0,IF((J14*(1+$H14))&lt;=F14,J14*(1+$H14),F14),J14*(1+$H14)))</f>
        <v>-</v>
      </c>
      <c r="L14" s="43" t="str">
        <f>IF(J14="-","-",IF(('Ligações Ativas'!F11-'Ligações Ativas'!J11)&gt;=0,IF((K14*(1+$H14))&lt;=G14,K14*(1+$H14),G14),K14*(1+$H14)))</f>
        <v>-</v>
      </c>
      <c r="M14" s="43"/>
      <c r="O14" s="48">
        <f>'Ligações Ativas'!K11</f>
        <v>0</v>
      </c>
    </row>
    <row r="15" spans="1:15" x14ac:dyDescent="0.2">
      <c r="A15" s="41">
        <v>5</v>
      </c>
      <c r="B15" s="41" t="s">
        <v>72</v>
      </c>
      <c r="C15" s="54">
        <f>'Ligações Ativas'!O12</f>
        <v>1.6800129402846271E-2</v>
      </c>
      <c r="D15" s="43">
        <f>IF(C15="-","-",'Ligações Ativas'!F12*(1+C15))</f>
        <v>793.10410093422013</v>
      </c>
      <c r="E15" s="43">
        <f t="shared" si="1"/>
        <v>806.42835245984315</v>
      </c>
      <c r="F15" s="43">
        <f t="shared" si="2"/>
        <v>819.97645313529267</v>
      </c>
      <c r="G15" s="43">
        <f t="shared" si="3"/>
        <v>833.75216365525262</v>
      </c>
      <c r="H15" s="54" t="str">
        <f>IF('Ligações Ativas'!S12="-","-",'Ligações Ativas'!S12)</f>
        <v>-</v>
      </c>
      <c r="I15" s="43" t="str">
        <f>IF(H15="-","-",IF(('Ligações Ativas'!C12-'Ligações Ativas'!G12)&gt;=0,IF(('Ligações Ativas'!J12*(1+H15))&lt;=D15,'Ligações Ativas'!J12*(1+H15),D15),'Ligações Ativas'!J12*(1+H15)))</f>
        <v>-</v>
      </c>
      <c r="J15" s="43" t="str">
        <f>IF(H15="-","-",IF(('Ligações Ativas'!D12-'Ligações Ativas'!H12)&gt;=0,IF((I15*(1+$H15))&lt;=E15,I15*(1+$H15),E15),I15*(1+$H15)))</f>
        <v>-</v>
      </c>
      <c r="K15" s="43" t="str">
        <f>IF(I15="-","-",IF(('Ligações Ativas'!E12-'Ligações Ativas'!I12)&gt;=0,IF((J15*(1+$H15))&lt;=F15,J15*(1+$H15),F15),J15*(1+$H15)))</f>
        <v>-</v>
      </c>
      <c r="L15" s="43" t="str">
        <f>IF(J15="-","-",IF(('Ligações Ativas'!F12-'Ligações Ativas'!J12)&gt;=0,IF((K15*(1+$H15))&lt;=G15,K15*(1+$H15),G15),K15*(1+$H15)))</f>
        <v>-</v>
      </c>
      <c r="M15" s="43"/>
      <c r="O15" s="48">
        <f>'Ligações Ativas'!K12</f>
        <v>0</v>
      </c>
    </row>
    <row r="16" spans="1:15" x14ac:dyDescent="0.2">
      <c r="A16" s="41">
        <v>6</v>
      </c>
      <c r="B16" s="41" t="s">
        <v>28</v>
      </c>
      <c r="C16" s="54">
        <f>'Ligações Ativas'!O13</f>
        <v>4.3211024338766092E-2</v>
      </c>
      <c r="D16" s="43">
        <f>IF(C16="-","-",'Ligações Ativas'!F13*(1+C16))</f>
        <v>76560.2138651977</v>
      </c>
      <c r="E16" s="43">
        <f t="shared" si="1"/>
        <v>79868.459129907889</v>
      </c>
      <c r="F16" s="43">
        <f t="shared" si="2"/>
        <v>83319.657061270074</v>
      </c>
      <c r="G16" s="43">
        <f t="shared" si="3"/>
        <v>86919.98479044225</v>
      </c>
      <c r="H16" s="126">
        <f>IF('Ligações Ativas'!S13="-","-",'Ligações Ativas'!S13)</f>
        <v>0.12381590705987489</v>
      </c>
      <c r="I16" s="43">
        <f>IF(H16="-","-",IF(('Ligações Ativas'!C13-'Ligações Ativas'!G13)&gt;=0,IF(('Ligações Ativas'!J13*(1+H16))&lt;=D16,'Ligações Ativas'!J13*(1+H16),D16),'Ligações Ativas'!J13*(1+H16)))</f>
        <v>28265.093878462911</v>
      </c>
      <c r="J16" s="43">
        <f>IF(H16="-","-",IF(('Ligações Ativas'!D13-'Ligações Ativas'!H13)&gt;=0,IF((I16*(1+$H16))&lt;=E16,I16*(1+$H16),E16),I16*(1+$H16)))</f>
        <v>31764.762115157311</v>
      </c>
      <c r="K16" s="43">
        <f>IF(I16="-","-",IF(('Ligações Ativas'!E13-'Ligações Ativas'!I13)&gt;=0,IF((J16*(1+$H16))&lt;=F16,J16*(1+$H16),F16),J16*(1+$H16)))</f>
        <v>35697.744948986663</v>
      </c>
      <c r="L16" s="43">
        <f>IF(J16="-","-",IF(('Ligações Ativas'!F13-'Ligações Ativas'!J13)&gt;=0,IF((K16*(1+$H16))&lt;=G16,K16*(1+$H16),G16),K16*(1+$H16)))</f>
        <v>40117.693619837512</v>
      </c>
      <c r="M16" s="43"/>
      <c r="O16" s="48">
        <f>'Ligações Ativas'!K13</f>
        <v>0</v>
      </c>
    </row>
    <row r="17" spans="1:15" x14ac:dyDescent="0.2">
      <c r="A17" s="41">
        <v>7</v>
      </c>
      <c r="B17" s="41" t="s">
        <v>73</v>
      </c>
      <c r="C17" s="54">
        <f>'Ligações Ativas'!O14</f>
        <v>2.4270431403185744E-2</v>
      </c>
      <c r="D17" s="43">
        <f>IF(C17="-","-",'Ligações Ativas'!F14*(1+C17))</f>
        <v>9222.5309643542842</v>
      </c>
      <c r="E17" s="43">
        <f t="shared" si="1"/>
        <v>9446.3657694884005</v>
      </c>
      <c r="F17" s="43">
        <f t="shared" si="2"/>
        <v>9675.6331419061698</v>
      </c>
      <c r="G17" s="43">
        <f t="shared" si="3"/>
        <v>9910.464932359193</v>
      </c>
      <c r="H17" s="54" t="str">
        <f>IF('Ligações Ativas'!S14="-","-",'Ligações Ativas'!S14)</f>
        <v>-</v>
      </c>
      <c r="I17" s="43" t="str">
        <f>IF(H17="-","-",IF(('Ligações Ativas'!C14-'Ligações Ativas'!G14)&gt;=0,IF(('Ligações Ativas'!J14*(1+H17))&lt;=D17,'Ligações Ativas'!J14*(1+H17),D17),'Ligações Ativas'!J14*(1+H17)))</f>
        <v>-</v>
      </c>
      <c r="J17" s="43" t="str">
        <f>IF(H17="-","-",IF(('Ligações Ativas'!D14-'Ligações Ativas'!H14)&gt;=0,IF((I17*(1+$H17))&lt;=E17,I17*(1+$H17),E17),I17*(1+$H17)))</f>
        <v>-</v>
      </c>
      <c r="K17" s="43" t="str">
        <f>IF(I17="-","-",IF(('Ligações Ativas'!E14-'Ligações Ativas'!I14)&gt;=0,IF((J17*(1+$H17))&lt;=F17,J17*(1+$H17),F17),J17*(1+$H17)))</f>
        <v>-</v>
      </c>
      <c r="L17" s="43" t="str">
        <f>IF(J17="-","-",IF(('Ligações Ativas'!F14-'Ligações Ativas'!J14)&gt;=0,IF((K17*(1+$H17))&lt;=G17,K17*(1+$H17),G17),K17*(1+$H17)))</f>
        <v>-</v>
      </c>
      <c r="M17" s="43"/>
      <c r="O17" s="48">
        <f>'Ligações Ativas'!K14</f>
        <v>0</v>
      </c>
    </row>
    <row r="18" spans="1:15" x14ac:dyDescent="0.2">
      <c r="A18" s="41">
        <v>8</v>
      </c>
      <c r="B18" s="41" t="s">
        <v>74</v>
      </c>
      <c r="C18" s="54">
        <f>'Ligações Ativas'!O15</f>
        <v>8.423998327800419E-3</v>
      </c>
      <c r="D18" s="43">
        <f>IF(C18="-","-",'Ligações Ativas'!F15*(1+C18))</f>
        <v>933.80062245154329</v>
      </c>
      <c r="E18" s="43">
        <f t="shared" si="1"/>
        <v>941.66695733357415</v>
      </c>
      <c r="F18" s="43">
        <f t="shared" si="2"/>
        <v>949.59955820749713</v>
      </c>
      <c r="G18" s="43">
        <f t="shared" si="3"/>
        <v>957.59898329791713</v>
      </c>
      <c r="H18" s="54" t="str">
        <f>IF('Ligações Ativas'!S15="-","-",'Ligações Ativas'!S15)</f>
        <v>-</v>
      </c>
      <c r="I18" s="43" t="str">
        <f>IF(H18="-","-",IF(('Ligações Ativas'!C15-'Ligações Ativas'!G15)&gt;=0,IF(('Ligações Ativas'!J15*(1+H18))&lt;=D18,'Ligações Ativas'!J15*(1+H18),D18),'Ligações Ativas'!J15*(1+H18)))</f>
        <v>-</v>
      </c>
      <c r="J18" s="43" t="str">
        <f>IF(H18="-","-",IF(('Ligações Ativas'!D15-'Ligações Ativas'!H15)&gt;=0,IF((I18*(1+$H18))&lt;=E18,I18*(1+$H18),E18),I18*(1+$H18)))</f>
        <v>-</v>
      </c>
      <c r="K18" s="43" t="str">
        <f>IF(I18="-","-",IF(('Ligações Ativas'!E15-'Ligações Ativas'!I15)&gt;=0,IF((J18*(1+$H18))&lt;=F18,J18*(1+$H18),F18),J18*(1+$H18)))</f>
        <v>-</v>
      </c>
      <c r="L18" s="43" t="str">
        <f>IF(J18="-","-",IF(('Ligações Ativas'!F15-'Ligações Ativas'!J15)&gt;=0,IF((K18*(1+$H18))&lt;=G18,K18*(1+$H18),G18),K18*(1+$H18)))</f>
        <v>-</v>
      </c>
      <c r="M18" s="43"/>
      <c r="O18" s="48">
        <f>'Ligações Ativas'!K15</f>
        <v>0</v>
      </c>
    </row>
    <row r="19" spans="1:15" x14ac:dyDescent="0.2">
      <c r="A19" s="41">
        <v>9</v>
      </c>
      <c r="B19" s="41" t="s">
        <v>75</v>
      </c>
      <c r="C19" s="54">
        <f>'Ligações Ativas'!O16</f>
        <v>2.3728463520012909E-2</v>
      </c>
      <c r="D19" s="43">
        <f>IF(C19="-","-",'Ligações Ativas'!F16*(1+C19))</f>
        <v>2264.4873613062687</v>
      </c>
      <c r="E19" s="43">
        <f t="shared" si="1"/>
        <v>2318.2201670505551</v>
      </c>
      <c r="F19" s="43">
        <f t="shared" si="2"/>
        <v>2373.2279697157728</v>
      </c>
      <c r="G19" s="43">
        <f t="shared" si="3"/>
        <v>2429.5410230198481</v>
      </c>
      <c r="H19" s="54" t="str">
        <f>IF('Ligações Ativas'!S16="-","-",'Ligações Ativas'!S16)</f>
        <v>-</v>
      </c>
      <c r="I19" s="43" t="str">
        <f>IF(H19="-","-",IF(('Ligações Ativas'!C16-'Ligações Ativas'!G16)&gt;=0,IF(('Ligações Ativas'!J16*(1+H19))&lt;=D19,'Ligações Ativas'!J16*(1+H19),D19),'Ligações Ativas'!J16*(1+H19)))</f>
        <v>-</v>
      </c>
      <c r="J19" s="43" t="str">
        <f>IF(H19="-","-",IF(('Ligações Ativas'!D16-'Ligações Ativas'!H16)&gt;=0,IF((I19*(1+$H19))&lt;=E19,I19*(1+$H19),E19),I19*(1+$H19)))</f>
        <v>-</v>
      </c>
      <c r="K19" s="43" t="str">
        <f>IF(I19="-","-",IF(('Ligações Ativas'!E16-'Ligações Ativas'!I16)&gt;=0,IF((J19*(1+$H19))&lt;=F19,J19*(1+$H19),F19),J19*(1+$H19)))</f>
        <v>-</v>
      </c>
      <c r="L19" s="43" t="str">
        <f>IF(J19="-","-",IF(('Ligações Ativas'!F16-'Ligações Ativas'!J16)&gt;=0,IF((K19*(1+$H19))&lt;=G19,K19*(1+$H19),G19),K19*(1+$H19)))</f>
        <v>-</v>
      </c>
      <c r="M19" s="43"/>
      <c r="O19" s="48">
        <f>'Ligações Ativas'!K16</f>
        <v>0</v>
      </c>
    </row>
    <row r="20" spans="1:15" x14ac:dyDescent="0.2">
      <c r="A20" s="41">
        <v>10</v>
      </c>
      <c r="B20" s="41" t="s">
        <v>76</v>
      </c>
      <c r="C20" s="54">
        <f>'Ligações Ativas'!O17</f>
        <v>4.1268674577711488E-2</v>
      </c>
      <c r="D20" s="43">
        <f>IF(C20="-","-",'Ligações Ativas'!F17*(1+C20))</f>
        <v>3546.5611056116854</v>
      </c>
      <c r="E20" s="43">
        <f t="shared" si="1"/>
        <v>3692.9229817491428</v>
      </c>
      <c r="F20" s="43">
        <f t="shared" si="2"/>
        <v>3845.3250185235001</v>
      </c>
      <c r="G20" s="43">
        <f t="shared" si="3"/>
        <v>4004.0164853584793</v>
      </c>
      <c r="H20" s="54" t="str">
        <f>IF('Ligações Ativas'!S17="-","-",'Ligações Ativas'!S17)</f>
        <v>-</v>
      </c>
      <c r="I20" s="43" t="str">
        <f>IF(H20="-","-",IF(('Ligações Ativas'!C17-'Ligações Ativas'!G17)&gt;=0,IF(('Ligações Ativas'!J17*(1+H20))&lt;=D20,'Ligações Ativas'!J17*(1+H20),D20),'Ligações Ativas'!J17*(1+H20)))</f>
        <v>-</v>
      </c>
      <c r="J20" s="43" t="str">
        <f>IF(H20="-","-",IF(('Ligações Ativas'!D17-'Ligações Ativas'!H17)&gt;=0,IF((I20*(1+$H20))&lt;=E20,I20*(1+$H20),E20),I20*(1+$H20)))</f>
        <v>-</v>
      </c>
      <c r="K20" s="43" t="str">
        <f>IF(I20="-","-",IF(('Ligações Ativas'!E17-'Ligações Ativas'!I17)&gt;=0,IF((J20*(1+$H20))&lt;=F20,J20*(1+$H20),F20),J20*(1+$H20)))</f>
        <v>-</v>
      </c>
      <c r="L20" s="43" t="str">
        <f>IF(J20="-","-",IF(('Ligações Ativas'!F17-'Ligações Ativas'!J17)&gt;=0,IF((K20*(1+$H20))&lt;=G20,K20*(1+$H20),G20),K20*(1+$H20)))</f>
        <v>-</v>
      </c>
      <c r="M20" s="43"/>
      <c r="O20" s="48">
        <f>'Ligações Ativas'!K17</f>
        <v>0</v>
      </c>
    </row>
    <row r="21" spans="1:15" x14ac:dyDescent="0.2">
      <c r="A21" s="41">
        <v>11</v>
      </c>
      <c r="B21" s="41" t="s">
        <v>77</v>
      </c>
      <c r="C21" s="54">
        <f>'Ligações Ativas'!O18</f>
        <v>1.8656700217676844E-2</v>
      </c>
      <c r="D21" s="43">
        <f>IF(C21="-","-",'Ligações Ativas'!F18*(1+C21))</f>
        <v>3436.9477065344413</v>
      </c>
      <c r="E21" s="43">
        <f t="shared" si="1"/>
        <v>3501.069809559086</v>
      </c>
      <c r="F21" s="43">
        <f t="shared" si="2"/>
        <v>3566.3882194371886</v>
      </c>
      <c r="G21" s="43">
        <f t="shared" si="3"/>
        <v>3632.9252553070819</v>
      </c>
      <c r="H21" s="126">
        <f>IF('Ligações Ativas'!S18="-","-",'Ligações Ativas'!S18)</f>
        <v>0.21168923734853884</v>
      </c>
      <c r="I21" s="43">
        <f>IF(H21="-","-",IF(('Ligações Ativas'!C18-'Ligações Ativas'!G18)&gt;=0,IF(('Ligações Ativas'!J18*(1+H21))&lt;=D21,'Ligações Ativas'!J18*(1+H21),D21),'Ligações Ativas'!J18*(1+H21)))</f>
        <v>2059.8717034925162</v>
      </c>
      <c r="J21" s="43">
        <f>IF(H21="-","-",IF(('Ligações Ativas'!D18-'Ligações Ativas'!H18)&gt;=0,IF((I21*(1+$H21))&lt;=E21,I21*(1+$H21),E21),I21*(1+$H21)))</f>
        <v>2495.9243734406823</v>
      </c>
      <c r="K21" s="43">
        <f>IF(I21="-","-",IF(('Ligações Ativas'!E18-'Ligações Ativas'!I18)&gt;=0,IF((J21*(1+$H21))&lt;=F21,J21*(1+$H21),F21),J21*(1+$H21)))</f>
        <v>3024.28470053397</v>
      </c>
      <c r="L21" s="43">
        <f>IF(J21="-","-",IF(('Ligações Ativas'!F18-'Ligações Ativas'!J18)&gt;=0,IF((K21*(1+$H21))&lt;=G21,K21*(1+$H21),G21),K21*(1+$H21)))</f>
        <v>3632.9252553070819</v>
      </c>
      <c r="M21" s="43"/>
      <c r="N21" s="39" t="s">
        <v>285</v>
      </c>
      <c r="O21" s="48">
        <f>'Ligações Ativas'!K18</f>
        <v>0</v>
      </c>
    </row>
    <row r="22" spans="1:15" x14ac:dyDescent="0.2">
      <c r="A22" s="41">
        <v>12</v>
      </c>
      <c r="B22" s="41" t="s">
        <v>78</v>
      </c>
      <c r="C22" s="54">
        <f>'Ligações Ativas'!O19</f>
        <v>1.7884539631952922E-2</v>
      </c>
      <c r="D22" s="43">
        <f>IF(C22="-","-",'Ligações Ativas'!F19*(1+C22))</f>
        <v>668.75014253819302</v>
      </c>
      <c r="E22" s="43">
        <f t="shared" si="1"/>
        <v>680.71043096629148</v>
      </c>
      <c r="F22" s="43">
        <f t="shared" si="2"/>
        <v>692.88462364679185</v>
      </c>
      <c r="G22" s="43">
        <f t="shared" si="3"/>
        <v>705.27654615877373</v>
      </c>
      <c r="H22" s="54" t="str">
        <f>IF('Ligações Ativas'!S19="-","-",'Ligações Ativas'!S19)</f>
        <v>-</v>
      </c>
      <c r="I22" s="43" t="str">
        <f>IF(H22="-","-",IF(('Ligações Ativas'!C19-'Ligações Ativas'!G19)&gt;=0,IF(('Ligações Ativas'!J19*(1+H22))&lt;=D22,'Ligações Ativas'!J19*(1+H22),D22),'Ligações Ativas'!J19*(1+H22)))</f>
        <v>-</v>
      </c>
      <c r="J22" s="43" t="str">
        <f>IF(H22="-","-",IF(('Ligações Ativas'!D19-'Ligações Ativas'!H19)&gt;=0,IF((I22*(1+$H22))&lt;=E22,I22*(1+$H22),E22),I22*(1+$H22)))</f>
        <v>-</v>
      </c>
      <c r="K22" s="43" t="str">
        <f>IF(I22="-","-",IF(('Ligações Ativas'!E19-'Ligações Ativas'!I19)&gt;=0,IF((J22*(1+$H22))&lt;=F22,J22*(1+$H22),F22),J22*(1+$H22)))</f>
        <v>-</v>
      </c>
      <c r="L22" s="43" t="str">
        <f>IF(J22="-","-",IF(('Ligações Ativas'!F19-'Ligações Ativas'!J19)&gt;=0,IF((K22*(1+$H22))&lt;=G22,K22*(1+$H22),G22),K22*(1+$H22)))</f>
        <v>-</v>
      </c>
      <c r="M22" s="43"/>
      <c r="O22" s="48">
        <f>'Ligações Ativas'!K19</f>
        <v>0</v>
      </c>
    </row>
    <row r="23" spans="1:15" x14ac:dyDescent="0.2">
      <c r="A23" s="41">
        <v>13</v>
      </c>
      <c r="B23" s="41" t="s">
        <v>79</v>
      </c>
      <c r="C23" s="54">
        <f>'Ligações Ativas'!O20</f>
        <v>1.9926576324470882E-2</v>
      </c>
      <c r="D23" s="43">
        <f>IF(C23="-","-",'Ligações Ativas'!F20*(1+C23))</f>
        <v>2505.9595980292252</v>
      </c>
      <c r="E23" s="43">
        <f t="shared" si="1"/>
        <v>2555.894793225395</v>
      </c>
      <c r="F23" s="43">
        <f t="shared" si="2"/>
        <v>2606.8250258999187</v>
      </c>
      <c r="G23" s="43">
        <f t="shared" si="3"/>
        <v>2658.7701237430542</v>
      </c>
      <c r="H23" s="54" t="str">
        <f>IF('Ligações Ativas'!S20="-","-",'Ligações Ativas'!S20)</f>
        <v>-</v>
      </c>
      <c r="I23" s="43" t="str">
        <f>IF(H23="-","-",IF(('Ligações Ativas'!C20-'Ligações Ativas'!G20)&gt;=0,IF(('Ligações Ativas'!J20*(1+H23))&lt;=D23,'Ligações Ativas'!J20*(1+H23),D23),'Ligações Ativas'!J20*(1+H23)))</f>
        <v>-</v>
      </c>
      <c r="J23" s="43" t="str">
        <f>IF(H23="-","-",IF(('Ligações Ativas'!D20-'Ligações Ativas'!H20)&gt;=0,IF((I23*(1+$H23))&lt;=E23,I23*(1+$H23),E23),I23*(1+$H23)))</f>
        <v>-</v>
      </c>
      <c r="K23" s="43" t="str">
        <f>IF(I23="-","-",IF(('Ligações Ativas'!E20-'Ligações Ativas'!I20)&gt;=0,IF((J23*(1+$H23))&lt;=F23,J23*(1+$H23),F23),J23*(1+$H23)))</f>
        <v>-</v>
      </c>
      <c r="L23" s="43" t="str">
        <f>IF(J23="-","-",IF(('Ligações Ativas'!F20-'Ligações Ativas'!J20)&gt;=0,IF((K23*(1+$H23))&lt;=G23,K23*(1+$H23),G23),K23*(1+$H23)))</f>
        <v>-</v>
      </c>
      <c r="M23" s="43"/>
      <c r="O23" s="48">
        <f>'Ligações Ativas'!K20</f>
        <v>0</v>
      </c>
    </row>
    <row r="24" spans="1:15" x14ac:dyDescent="0.2">
      <c r="A24" s="41">
        <v>14</v>
      </c>
      <c r="B24" s="41" t="s">
        <v>80</v>
      </c>
      <c r="C24" s="54">
        <f>'Ligações Ativas'!O21</f>
        <v>1.4009046418642345E-2</v>
      </c>
      <c r="D24" s="43">
        <f>IF(C24="-","-",'Ligações Ativas'!F21*(1+C24))</f>
        <v>1439.8928459144722</v>
      </c>
      <c r="E24" s="43">
        <f t="shared" si="1"/>
        <v>1460.0643716307593</v>
      </c>
      <c r="F24" s="43">
        <f t="shared" si="2"/>
        <v>1480.5184811871407</v>
      </c>
      <c r="G24" s="43">
        <f t="shared" si="3"/>
        <v>1501.2591333137493</v>
      </c>
      <c r="H24" s="54" t="str">
        <f>IF('Ligações Ativas'!S21="-","-",'Ligações Ativas'!S21)</f>
        <v>-</v>
      </c>
      <c r="I24" s="43" t="str">
        <f>IF(H24="-","-",IF(('Ligações Ativas'!C21-'Ligações Ativas'!G21)&gt;=0,IF(('Ligações Ativas'!J21*(1+H24))&lt;=D24,'Ligações Ativas'!J21*(1+H24),D24),'Ligações Ativas'!J21*(1+H24)))</f>
        <v>-</v>
      </c>
      <c r="J24" s="43" t="str">
        <f>IF(H24="-","-",IF(('Ligações Ativas'!D21-'Ligações Ativas'!H21)&gt;=0,IF((I24*(1+$H24))&lt;=E24,I24*(1+$H24),E24),I24*(1+$H24)))</f>
        <v>-</v>
      </c>
      <c r="K24" s="43" t="str">
        <f>IF(I24="-","-",IF(('Ligações Ativas'!E21-'Ligações Ativas'!I21)&gt;=0,IF((J24*(1+$H24))&lt;=F24,J24*(1+$H24),F24),J24*(1+$H24)))</f>
        <v>-</v>
      </c>
      <c r="L24" s="43" t="str">
        <f>IF(J24="-","-",IF(('Ligações Ativas'!F21-'Ligações Ativas'!J21)&gt;=0,IF((K24*(1+$H24))&lt;=G24,K24*(1+$H24),G24),K24*(1+$H24)))</f>
        <v>-</v>
      </c>
      <c r="M24" s="43"/>
      <c r="O24" s="48">
        <f>'Ligações Ativas'!K21</f>
        <v>0</v>
      </c>
    </row>
    <row r="25" spans="1:15" x14ac:dyDescent="0.2">
      <c r="A25" s="41">
        <v>15</v>
      </c>
      <c r="B25" s="41" t="s">
        <v>29</v>
      </c>
      <c r="C25" s="54">
        <f>'Ligações Ativas'!O22</f>
        <v>3.323221050483282E-2</v>
      </c>
      <c r="D25" s="43">
        <f>IF(C25="-","-",'Ligações Ativas'!F22*(1+C25))</f>
        <v>151024.45251285989</v>
      </c>
      <c r="E25" s="43">
        <f t="shared" si="1"/>
        <v>156043.32891014437</v>
      </c>
      <c r="F25" s="43">
        <f t="shared" si="2"/>
        <v>161228.99366436116</v>
      </c>
      <c r="G25" s="43">
        <f t="shared" si="3"/>
        <v>166586.98952129757</v>
      </c>
      <c r="H25" s="54">
        <f>IF('Ligações Ativas'!S22="-","-",'Ligações Ativas'!S22)</f>
        <v>9.1856061950566184E-2</v>
      </c>
      <c r="I25" s="43">
        <f>IF(H25="-","-",IF(('Ligações Ativas'!C22-'Ligações Ativas'!G22)&gt;=0,IF(('Ligações Ativas'!J22*(1+H25))&lt;=D25,'Ligações Ativas'!J22*(1+H25),D25),'Ligações Ativas'!J22*(1+H25)))</f>
        <v>105474.38744048664</v>
      </c>
      <c r="J25" s="43">
        <f>IF(H25="-","-",IF(('Ligações Ativas'!D22-'Ligações Ativas'!H22)&gt;=0,IF((I25*(1+$H25))&lt;=E25,I25*(1+$H25),E25),I25*(1+$H25)))</f>
        <v>115162.849307418</v>
      </c>
      <c r="K25" s="43">
        <f>IF(I25="-","-",IF(('Ligações Ativas'!E22-'Ligações Ativas'!I22)&gt;=0,IF((J25*(1+$H25))&lt;=F25,J25*(1+$H25),F25),J25*(1+$H25)))</f>
        <v>125741.2551278039</v>
      </c>
      <c r="L25" s="43">
        <f>IF(J25="-","-",IF(('Ligações Ativas'!F22-'Ligações Ativas'!J22)&gt;=0,IF((K25*(1+$H25))&lt;=G25,K25*(1+$H25),G25),K25*(1+$H25)))</f>
        <v>137291.35164856541</v>
      </c>
      <c r="M25" s="43"/>
      <c r="O25" s="48">
        <f>'Ligações Ativas'!K22</f>
        <v>0</v>
      </c>
    </row>
    <row r="26" spans="1:15" x14ac:dyDescent="0.2">
      <c r="A26" s="41">
        <v>16</v>
      </c>
      <c r="B26" s="41" t="s">
        <v>81</v>
      </c>
      <c r="C26" s="54">
        <f>'Ligações Ativas'!O23</f>
        <v>9.5284882245492419E-3</v>
      </c>
      <c r="D26" s="43">
        <f>IF(C26="-","-",'Ligações Ativas'!F23*(1+C26))</f>
        <v>576.44076677621763</v>
      </c>
      <c r="E26" s="43">
        <f t="shared" si="1"/>
        <v>581.93337583459493</v>
      </c>
      <c r="F26" s="43">
        <f t="shared" si="2"/>
        <v>587.47832115370704</v>
      </c>
      <c r="G26" s="43">
        <f t="shared" si="3"/>
        <v>593.07610141899806</v>
      </c>
      <c r="H26" s="54" t="str">
        <f>IF('Ligações Ativas'!S23="-","-",'Ligações Ativas'!S23)</f>
        <v>-</v>
      </c>
      <c r="I26" s="43" t="str">
        <f>IF(H26="-","-",IF(('Ligações Ativas'!C23-'Ligações Ativas'!G23)&gt;=0,IF(('Ligações Ativas'!J23*(1+H26))&lt;=D26,'Ligações Ativas'!J23*(1+H26),D26),'Ligações Ativas'!J23*(1+H26)))</f>
        <v>-</v>
      </c>
      <c r="J26" s="43" t="str">
        <f>IF(H26="-","-",IF(('Ligações Ativas'!D23-'Ligações Ativas'!H23)&gt;=0,IF((I26*(1+$H26))&lt;=E26,I26*(1+$H26),E26),I26*(1+$H26)))</f>
        <v>-</v>
      </c>
      <c r="K26" s="43" t="str">
        <f>IF(I26="-","-",IF(('Ligações Ativas'!E23-'Ligações Ativas'!I23)&gt;=0,IF((J26*(1+$H26))&lt;=F26,J26*(1+$H26),F26),J26*(1+$H26)))</f>
        <v>-</v>
      </c>
      <c r="L26" s="43" t="str">
        <f>IF(J26="-","-",IF(('Ligações Ativas'!F23-'Ligações Ativas'!J23)&gt;=0,IF((K26*(1+$H26))&lt;=G26,K26*(1+$H26),G26),K26*(1+$H26)))</f>
        <v>-</v>
      </c>
      <c r="M26" s="43"/>
      <c r="O26" s="48">
        <f>'Ligações Ativas'!K23</f>
        <v>0</v>
      </c>
    </row>
    <row r="27" spans="1:15" x14ac:dyDescent="0.2">
      <c r="A27" s="41">
        <v>17</v>
      </c>
      <c r="B27" s="41" t="s">
        <v>30</v>
      </c>
      <c r="C27" s="54">
        <f>'Ligações Ativas'!O24</f>
        <v>2.4183238860512088E-2</v>
      </c>
      <c r="D27" s="43">
        <f>IF(C27="-","-",'Ligações Ativas'!F24*(1+C27))</f>
        <v>7866.7514576875938</v>
      </c>
      <c r="E27" s="43">
        <f t="shared" si="1"/>
        <v>8056.9949872451343</v>
      </c>
      <c r="F27" s="43">
        <f t="shared" si="2"/>
        <v>8251.8392215196327</v>
      </c>
      <c r="G27" s="43">
        <f t="shared" si="3"/>
        <v>8451.3954204521833</v>
      </c>
      <c r="H27" s="54">
        <f>IF('Ligações Ativas'!S24="-","-",'Ligações Ativas'!S24)</f>
        <v>1.6451584619125565E-2</v>
      </c>
      <c r="I27" s="43">
        <f>IF(H27="-","-",IF(('Ligações Ativas'!C24-'Ligações Ativas'!G24)&gt;=0,IF(('Ligações Ativas'!J24*(1+H27))&lt;=D27,'Ligações Ativas'!J24*(1+H27),D27),'Ligações Ativas'!J24*(1+H27)))</f>
        <v>3210.9705558118176</v>
      </c>
      <c r="J27" s="43">
        <f>IF(H27="-","-",IF(('Ligações Ativas'!D24-'Ligações Ativas'!H24)&gt;=0,IF((I27*(1+$H27))&lt;=E27,I27*(1+$H27),E27),I27*(1+$H27)))</f>
        <v>3263.7961096202762</v>
      </c>
      <c r="K27" s="43">
        <f>IF(I27="-","-",IF(('Ligações Ativas'!E24-'Ligações Ativas'!I24)&gt;=0,IF((J27*(1+$H27))&lt;=F27,J27*(1+$H27),F27),J27*(1+$H27)))</f>
        <v>3317.490727497267</v>
      </c>
      <c r="L27" s="43">
        <f>IF(J27="-","-",IF(('Ligações Ativas'!F24-'Ligações Ativas'!J24)&gt;=0,IF((K27*(1+$H27))&lt;=G27,K27*(1+$H27),G27),K27*(1+$H27)))</f>
        <v>3372.0687069238525</v>
      </c>
      <c r="M27" s="43"/>
      <c r="O27" s="48">
        <f>'Ligações Ativas'!K24</f>
        <v>0</v>
      </c>
    </row>
    <row r="28" spans="1:15" x14ac:dyDescent="0.2">
      <c r="A28" s="41">
        <v>18</v>
      </c>
      <c r="B28" s="41" t="s">
        <v>31</v>
      </c>
      <c r="C28" s="54">
        <f>'Ligações Ativas'!O25</f>
        <v>3.8942107033363094E-2</v>
      </c>
      <c r="D28" s="43">
        <f>IF(C28="-","-",'Ligações Ativas'!F25*(1+C28))</f>
        <v>146545.90102337697</v>
      </c>
      <c r="E28" s="43">
        <f t="shared" si="1"/>
        <v>152252.70718632994</v>
      </c>
      <c r="F28" s="43">
        <f t="shared" si="2"/>
        <v>158181.7484056993</v>
      </c>
      <c r="G28" s="43">
        <f t="shared" si="3"/>
        <v>164341.67898283855</v>
      </c>
      <c r="H28" s="54">
        <f>IF('Ligações Ativas'!S25="-","-",'Ligações Ativas'!S25)</f>
        <v>0.23243410848064458</v>
      </c>
      <c r="I28" s="43">
        <f>IF(H28="-","-",IF(('Ligações Ativas'!C25-'Ligações Ativas'!G25)&gt;=0,IF(('Ligações Ativas'!J25*(1+H28))&lt;=D28,'Ligações Ativas'!J25*(1+H28),D28),'Ligações Ativas'!J25*(1+H28)))</f>
        <v>114979.94015070173</v>
      </c>
      <c r="J28" s="43">
        <f>IF(H28="-","-",IF(('Ligações Ativas'!D25-'Ligações Ativas'!H25)&gt;=0,IF((I28*(1+$H28))&lt;=E28,I28*(1+$H28),E28),I28*(1+$H28)))</f>
        <v>141705.20003278795</v>
      </c>
      <c r="K28" s="43">
        <f>IF(I28="-","-",IF(('Ligações Ativas'!E25-'Ligações Ativas'!I25)&gt;=0,IF((J28*(1+$H28))&lt;=F28,J28*(1+$H28),F28),J28*(1+$H28)))</f>
        <v>158181.7484056993</v>
      </c>
      <c r="L28" s="43">
        <f>IF(J28="-","-",IF(('Ligações Ativas'!F25-'Ligações Ativas'!J25)&gt;=0,IF((K28*(1+$H28))&lt;=G28,K28*(1+$H28),G28),K28*(1+$H28)))</f>
        <v>164341.67898283855</v>
      </c>
      <c r="M28" s="43"/>
      <c r="N28" s="39" t="s">
        <v>285</v>
      </c>
      <c r="O28" s="48">
        <f>'Ligações Ativas'!K25</f>
        <v>0</v>
      </c>
    </row>
    <row r="29" spans="1:15" x14ac:dyDescent="0.2">
      <c r="A29" s="41">
        <v>19</v>
      </c>
      <c r="B29" s="41" t="s">
        <v>82</v>
      </c>
      <c r="C29" s="54">
        <f>'Ligações Ativas'!O26</f>
        <v>3.4543932315848325E-3</v>
      </c>
      <c r="D29" s="43">
        <f>IF(C29="-","-",'Ligações Ativas'!F26*(1+C29))</f>
        <v>1181.0658208335753</v>
      </c>
      <c r="E29" s="43">
        <f t="shared" si="1"/>
        <v>1185.1456866111191</v>
      </c>
      <c r="F29" s="43">
        <f t="shared" si="2"/>
        <v>1189.2396458493906</v>
      </c>
      <c r="G29" s="43">
        <f t="shared" si="3"/>
        <v>1193.3477472327452</v>
      </c>
      <c r="H29" s="54">
        <f>IF('Ligações Ativas'!S26="-","-",'Ligações Ativas'!S26)</f>
        <v>6.1443736193166768E-3</v>
      </c>
      <c r="I29" s="43">
        <f>IF(H29="-","-",IF(('Ligações Ativas'!C26-'Ligações Ativas'!G26)&gt;=0,IF(('Ligações Ativas'!J26*(1+H29))&lt;=D29,'Ligações Ativas'!J26*(1+H29),D29),'Ligações Ativas'!J26*(1+H29)))</f>
        <v>1163.1028959039302</v>
      </c>
      <c r="J29" s="43">
        <f>IF(H29="-","-",IF(('Ligações Ativas'!D26-'Ligações Ativas'!H26)&gt;=0,IF((I29*(1+$H29))&lt;=E29,I29*(1+$H29),E29),I29*(1+$H29)))</f>
        <v>1170.2494346540732</v>
      </c>
      <c r="K29" s="43">
        <f>IF(I29="-","-",IF(('Ligações Ativas'!E26-'Ligações Ativas'!I26)&gt;=0,IF((J29*(1+$H29))&lt;=F29,J29*(1+$H29),F29),J29*(1+$H29)))</f>
        <v>1177.4398844083821</v>
      </c>
      <c r="L29" s="43">
        <f>IF(J29="-","-",IF(('Ligações Ativas'!F26-'Ligações Ativas'!J26)&gt;=0,IF((K29*(1+$H29))&lt;=G29,K29*(1+$H29),G29),K29*(1+$H29)))</f>
        <v>1184.6745149724723</v>
      </c>
      <c r="M29" s="43"/>
      <c r="O29" s="48">
        <f>'Ligações Ativas'!K26</f>
        <v>0</v>
      </c>
    </row>
    <row r="30" spans="1:15" x14ac:dyDescent="0.2">
      <c r="A30" s="41">
        <v>20</v>
      </c>
      <c r="B30" s="41" t="s">
        <v>32</v>
      </c>
      <c r="C30" s="54">
        <f>'Ligações Ativas'!O27</f>
        <v>2.7395928748044224E-2</v>
      </c>
      <c r="D30" s="43">
        <f>IF(C30="-","-",'Ligações Ativas'!F27*(1+C30))</f>
        <v>1675.6827597880604</v>
      </c>
      <c r="E30" s="43">
        <f t="shared" si="1"/>
        <v>1721.5896452795403</v>
      </c>
      <c r="F30" s="43">
        <f t="shared" si="2"/>
        <v>1768.7541925349894</v>
      </c>
      <c r="G30" s="43">
        <f t="shared" si="3"/>
        <v>1817.2108563664826</v>
      </c>
      <c r="H30" s="54" t="str">
        <f>IF('Ligações Ativas'!S27="-","-",'Ligações Ativas'!S27)</f>
        <v>-</v>
      </c>
      <c r="I30" s="43" t="str">
        <f>IF(H30="-","-",IF(('Ligações Ativas'!C27-'Ligações Ativas'!G27)&gt;=0,IF(('Ligações Ativas'!J27*(1+H30))&lt;=D30,'Ligações Ativas'!J27*(1+H30),D30),'Ligações Ativas'!J27*(1+H30)))</f>
        <v>-</v>
      </c>
      <c r="J30" s="43" t="str">
        <f>IF(H30="-","-",IF(('Ligações Ativas'!D27-'Ligações Ativas'!H27)&gt;=0,IF((I30*(1+$H30))&lt;=E30,I30*(1+$H30),E30),I30*(1+$H30)))</f>
        <v>-</v>
      </c>
      <c r="K30" s="43" t="str">
        <f>IF(I30="-","-",IF(('Ligações Ativas'!E27-'Ligações Ativas'!I27)&gt;=0,IF((J30*(1+$H30))&lt;=F30,J30*(1+$H30),F30),J30*(1+$H30)))</f>
        <v>-</v>
      </c>
      <c r="L30" s="43" t="str">
        <f>IF(J30="-","-",IF(('Ligações Ativas'!F27-'Ligações Ativas'!J27)&gt;=0,IF((K30*(1+$H30))&lt;=G30,K30*(1+$H30),G30),K30*(1+$H30)))</f>
        <v>-</v>
      </c>
      <c r="M30" s="43"/>
      <c r="O30" s="48">
        <f>'Ligações Ativas'!K27</f>
        <v>0</v>
      </c>
    </row>
    <row r="31" spans="1:15" x14ac:dyDescent="0.2">
      <c r="A31" s="41">
        <v>21</v>
      </c>
      <c r="B31" s="41" t="s">
        <v>83</v>
      </c>
      <c r="C31" s="54">
        <f>'Ligações Ativas'!O28</f>
        <v>1.4601897716033868E-2</v>
      </c>
      <c r="D31" s="43">
        <f>IF(C31="-","-",'Ligações Ativas'!F28*(1+C31))</f>
        <v>1718.7356147309613</v>
      </c>
      <c r="E31" s="43">
        <f t="shared" si="1"/>
        <v>1743.8324163781672</v>
      </c>
      <c r="F31" s="43">
        <f t="shared" si="2"/>
        <v>1769.2956789560253</v>
      </c>
      <c r="G31" s="43">
        <f t="shared" si="3"/>
        <v>1795.1307534895618</v>
      </c>
      <c r="H31" s="54" t="str">
        <f>IF('Ligações Ativas'!S28="-","-",'Ligações Ativas'!S28)</f>
        <v>-</v>
      </c>
      <c r="I31" s="43" t="str">
        <f>IF(H31="-","-",IF(('Ligações Ativas'!C28-'Ligações Ativas'!G28)&gt;=0,IF(('Ligações Ativas'!J28*(1+H31))&lt;=D31,'Ligações Ativas'!J28*(1+H31),D31),'Ligações Ativas'!J28*(1+H31)))</f>
        <v>-</v>
      </c>
      <c r="J31" s="43" t="str">
        <f>IF(H31="-","-",IF(('Ligações Ativas'!D28-'Ligações Ativas'!H28)&gt;=0,IF((I31*(1+$H31))&lt;=E31,I31*(1+$H31),E31),I31*(1+$H31)))</f>
        <v>-</v>
      </c>
      <c r="K31" s="43" t="str">
        <f>IF(I31="-","-",IF(('Ligações Ativas'!E28-'Ligações Ativas'!I28)&gt;=0,IF((J31*(1+$H31))&lt;=F31,J31*(1+$H31),F31),J31*(1+$H31)))</f>
        <v>-</v>
      </c>
      <c r="L31" s="43" t="str">
        <f>IF(J31="-","-",IF(('Ligações Ativas'!F28-'Ligações Ativas'!J28)&gt;=0,IF((K31*(1+$H31))&lt;=G31,K31*(1+$H31),G31),K31*(1+$H31)))</f>
        <v>-</v>
      </c>
      <c r="M31" s="43"/>
      <c r="O31" s="48">
        <f>'Ligações Ativas'!K28</f>
        <v>0</v>
      </c>
    </row>
    <row r="32" spans="1:15" x14ac:dyDescent="0.2">
      <c r="A32" s="41">
        <v>22</v>
      </c>
      <c r="B32" s="41" t="s">
        <v>84</v>
      </c>
      <c r="C32" s="54">
        <f>'Ligações Ativas'!O29</f>
        <v>1.5717630439277385E-2</v>
      </c>
      <c r="D32" s="43">
        <f>IF(C32="-","-",'Ligações Ativas'!F29*(1+C32))</f>
        <v>8022.1378452094132</v>
      </c>
      <c r="E32" s="43">
        <f t="shared" si="1"/>
        <v>8148.2268431933562</v>
      </c>
      <c r="F32" s="43">
        <f t="shared" si="2"/>
        <v>8276.2976614500694</v>
      </c>
      <c r="G32" s="43">
        <f t="shared" si="3"/>
        <v>8406.381449498198</v>
      </c>
      <c r="H32" s="54" t="str">
        <f>IF('Ligações Ativas'!S29="-","-",'Ligações Ativas'!S29)</f>
        <v>-</v>
      </c>
      <c r="I32" s="43" t="str">
        <f>IF(H32="-","-",IF(('Ligações Ativas'!C29-'Ligações Ativas'!G29)&gt;=0,IF(('Ligações Ativas'!J29*(1+H32))&lt;=D32,'Ligações Ativas'!J29*(1+H32),D32),'Ligações Ativas'!J29*(1+H32)))</f>
        <v>-</v>
      </c>
      <c r="J32" s="43" t="str">
        <f>IF(H32="-","-",IF(('Ligações Ativas'!D29-'Ligações Ativas'!H29)&gt;=0,IF((I32*(1+$H32))&lt;=E32,I32*(1+$H32),E32),I32*(1+$H32)))</f>
        <v>-</v>
      </c>
      <c r="K32" s="43" t="str">
        <f>IF(I32="-","-",IF(('Ligações Ativas'!E29-'Ligações Ativas'!I29)&gt;=0,IF((J32*(1+$H32))&lt;=F32,J32*(1+$H32),F32),J32*(1+$H32)))</f>
        <v>-</v>
      </c>
      <c r="L32" s="43" t="str">
        <f>IF(J32="-","-",IF(('Ligações Ativas'!F29-'Ligações Ativas'!J29)&gt;=0,IF((K32*(1+$H32))&lt;=G32,K32*(1+$H32),G32),K32*(1+$H32)))</f>
        <v>-</v>
      </c>
      <c r="M32" s="43"/>
      <c r="O32" s="48">
        <f>'Ligações Ativas'!K29</f>
        <v>0</v>
      </c>
    </row>
    <row r="33" spans="1:15" x14ac:dyDescent="0.2">
      <c r="A33" s="41">
        <v>23</v>
      </c>
      <c r="B33" s="41" t="s">
        <v>33</v>
      </c>
      <c r="C33" s="54">
        <f>'Ligações Ativas'!O30</f>
        <v>2.0392747972252757E-2</v>
      </c>
      <c r="D33" s="43">
        <f>IF(C33="-","-",'Ligações Ativas'!F30*(1+C33))</f>
        <v>3149.9524129903443</v>
      </c>
      <c r="E33" s="43">
        <f t="shared" si="1"/>
        <v>3214.1885986730458</v>
      </c>
      <c r="F33" s="43">
        <f t="shared" si="2"/>
        <v>3279.7347367010734</v>
      </c>
      <c r="G33" s="43">
        <f t="shared" si="3"/>
        <v>3346.6175406024613</v>
      </c>
      <c r="H33" s="54" t="str">
        <f>IF('Ligações Ativas'!S30="-","-",'Ligações Ativas'!S30)</f>
        <v>-</v>
      </c>
      <c r="I33" s="43" t="str">
        <f>IF(H33="-","-",IF(('Ligações Ativas'!C30-'Ligações Ativas'!G30)&gt;=0,IF(('Ligações Ativas'!J30*(1+H33))&lt;=D33,'Ligações Ativas'!J30*(1+H33),D33),'Ligações Ativas'!J30*(1+H33)))</f>
        <v>-</v>
      </c>
      <c r="J33" s="43" t="str">
        <f>IF(H33="-","-",IF(('Ligações Ativas'!D30-'Ligações Ativas'!H30)&gt;=0,IF((I33*(1+$H33))&lt;=E33,I33*(1+$H33),E33),I33*(1+$H33)))</f>
        <v>-</v>
      </c>
      <c r="K33" s="43" t="str">
        <f>IF(I33="-","-",IF(('Ligações Ativas'!E30-'Ligações Ativas'!I30)&gt;=0,IF((J33*(1+$H33))&lt;=F33,J33*(1+$H33),F33),J33*(1+$H33)))</f>
        <v>-</v>
      </c>
      <c r="L33" s="43" t="str">
        <f>IF(J33="-","-",IF(('Ligações Ativas'!F30-'Ligações Ativas'!J30)&gt;=0,IF((K33*(1+$H33))&lt;=G33,K33*(1+$H33),G33),K33*(1+$H33)))</f>
        <v>-</v>
      </c>
      <c r="M33" s="43"/>
      <c r="O33" s="48">
        <f>'Ligações Ativas'!K30</f>
        <v>0</v>
      </c>
    </row>
    <row r="34" spans="1:15" x14ac:dyDescent="0.2">
      <c r="A34" s="41">
        <v>24</v>
      </c>
      <c r="B34" s="41" t="s">
        <v>85</v>
      </c>
      <c r="C34" s="54">
        <f>'Ligações Ativas'!O31</f>
        <v>7.2890091402828738E-3</v>
      </c>
      <c r="D34" s="43">
        <f>IF(C34="-","-",'Ligações Ativas'!F31*(1+C34))</f>
        <v>2477.9309624850957</v>
      </c>
      <c r="E34" s="43">
        <f t="shared" si="1"/>
        <v>2495.9926239196393</v>
      </c>
      <c r="F34" s="43">
        <f t="shared" si="2"/>
        <v>2514.185936969468</v>
      </c>
      <c r="G34" s="43">
        <f t="shared" si="3"/>
        <v>2532.5118612444089</v>
      </c>
      <c r="H34" s="54">
        <f>IF('Ligações Ativas'!S31="-","-",'Ligações Ativas'!S31)</f>
        <v>8.0398588782112299E-3</v>
      </c>
      <c r="I34" s="43">
        <f>IF(H34="-","-",IF(('Ligações Ativas'!C31-'Ligações Ativas'!G31)&gt;=0,IF(('Ligações Ativas'!J31*(1+H34))&lt;=D34,'Ligações Ativas'!J31*(1+H34),D34),'Ligações Ativas'!J31*(1+H34)))</f>
        <v>1531.2125456360027</v>
      </c>
      <c r="J34" s="43">
        <f>IF(H34="-","-",IF(('Ligações Ativas'!D31-'Ligações Ativas'!H31)&gt;=0,IF((I34*(1+$H34))&lt;=E34,I34*(1+$H34),E34),I34*(1+$H34)))</f>
        <v>1543.5232784154625</v>
      </c>
      <c r="K34" s="43">
        <f>IF(I34="-","-",IF(('Ligações Ativas'!E31-'Ligações Ativas'!I31)&gt;=0,IF((J34*(1+$H34))&lt;=F34,J34*(1+$H34),F34),J34*(1+$H34)))</f>
        <v>1555.9329877491566</v>
      </c>
      <c r="L34" s="43">
        <f>IF(J34="-","-",IF(('Ligações Ativas'!F31-'Ligações Ativas'!J31)&gt;=0,IF((K34*(1+$H34))&lt;=G34,K34*(1+$H34),G34),K34*(1+$H34)))</f>
        <v>1568.4424693946132</v>
      </c>
      <c r="M34" s="43"/>
      <c r="O34" s="48">
        <f>'Ligações Ativas'!K31</f>
        <v>0</v>
      </c>
    </row>
    <row r="35" spans="1:15" x14ac:dyDescent="0.2">
      <c r="A35" s="41">
        <v>25</v>
      </c>
      <c r="B35" s="41" t="s">
        <v>86</v>
      </c>
      <c r="C35" s="54">
        <f>'Ligações Ativas'!O32</f>
        <v>4.1825921243843149E-2</v>
      </c>
      <c r="D35" s="43">
        <f>IF(C35="-","-",'Ligações Ativas'!F32*(1+C35))</f>
        <v>1358.5410013019716</v>
      </c>
      <c r="E35" s="43">
        <f t="shared" si="1"/>
        <v>1415.3632302289598</v>
      </c>
      <c r="F35" s="43">
        <f t="shared" si="2"/>
        <v>1474.5621012279478</v>
      </c>
      <c r="G35" s="43">
        <f t="shared" si="3"/>
        <v>1536.237019543064</v>
      </c>
      <c r="H35" s="54" t="str">
        <f>IF('Ligações Ativas'!S32="-","-",'Ligações Ativas'!S32)</f>
        <v>-</v>
      </c>
      <c r="I35" s="43" t="str">
        <f>IF(H35="-","-",IF(('Ligações Ativas'!C32-'Ligações Ativas'!G32)&gt;=0,IF(('Ligações Ativas'!J32*(1+H35))&lt;=D35,'Ligações Ativas'!J32*(1+H35),D35),'Ligações Ativas'!J32*(1+H35)))</f>
        <v>-</v>
      </c>
      <c r="J35" s="43" t="str">
        <f>IF(H35="-","-",IF(('Ligações Ativas'!D32-'Ligações Ativas'!H32)&gt;=0,IF((I35*(1+$H35))&lt;=E35,I35*(1+$H35),E35),I35*(1+$H35)))</f>
        <v>-</v>
      </c>
      <c r="K35" s="43" t="str">
        <f>IF(I35="-","-",IF(('Ligações Ativas'!E32-'Ligações Ativas'!I32)&gt;=0,IF((J35*(1+$H35))&lt;=F35,J35*(1+$H35),F35),J35*(1+$H35)))</f>
        <v>-</v>
      </c>
      <c r="L35" s="43" t="str">
        <f>IF(J35="-","-",IF(('Ligações Ativas'!F32-'Ligações Ativas'!J32)&gt;=0,IF((K35*(1+$H35))&lt;=G35,K35*(1+$H35),G35),K35*(1+$H35)))</f>
        <v>-</v>
      </c>
      <c r="M35" s="43"/>
      <c r="O35" s="48">
        <f>'Ligações Ativas'!K32</f>
        <v>0</v>
      </c>
    </row>
    <row r="36" spans="1:15" x14ac:dyDescent="0.2">
      <c r="A36" s="41">
        <v>26</v>
      </c>
      <c r="B36" s="41" t="s">
        <v>87</v>
      </c>
      <c r="C36" s="54">
        <f>'Ligações Ativas'!O33</f>
        <v>1.3572156505313024E-2</v>
      </c>
      <c r="D36" s="43">
        <f>IF(C36="-","-",'Ligações Ativas'!F33*(1+C36))</f>
        <v>3836.3706123726101</v>
      </c>
      <c r="E36" s="43">
        <f t="shared" si="1"/>
        <v>3888.4384347361151</v>
      </c>
      <c r="F36" s="43">
        <f t="shared" si="2"/>
        <v>3941.2129297336282</v>
      </c>
      <c r="G36" s="43">
        <f t="shared" si="3"/>
        <v>3994.7036884367367</v>
      </c>
      <c r="H36" s="54">
        <f>IF('Ligações Ativas'!S33="-","-",'Ligações Ativas'!S33)</f>
        <v>5.7581052504934831E-2</v>
      </c>
      <c r="I36" s="43">
        <f>IF(H36="-","-",IF(('Ligações Ativas'!C33-'Ligações Ativas'!G33)&gt;=0,IF(('Ligações Ativas'!J33*(1+H36))&lt;=D36,'Ligações Ativas'!J33*(1+H36),D36),'Ligações Ativas'!J33*(1+H36)))</f>
        <v>1600.1201324399663</v>
      </c>
      <c r="J36" s="43">
        <f>IF(H36="-","-",IF(('Ligações Ativas'!D33-'Ligações Ativas'!H33)&gt;=0,IF((I36*(1+$H36))&lt;=E36,I36*(1+$H36),E36),I36*(1+$H36)))</f>
        <v>1692.256733800195</v>
      </c>
      <c r="K36" s="43">
        <f>IF(I36="-","-",IF(('Ligações Ativas'!E33-'Ligações Ativas'!I33)&gt;=0,IF((J36*(1+$H36))&lt;=F36,J36*(1+$H36),F36),J36*(1+$H36)))</f>
        <v>1789.6986576409734</v>
      </c>
      <c r="L36" s="43">
        <f>IF(J36="-","-",IF(('Ligações Ativas'!F33-'Ligações Ativas'!J33)&gt;=0,IF((K36*(1+$H36))&lt;=G36,K36*(1+$H36),G36),K36*(1+$H36)))</f>
        <v>1892.7513900146093</v>
      </c>
      <c r="M36" s="43"/>
      <c r="O36" s="48">
        <f>'Ligações Ativas'!K33</f>
        <v>0</v>
      </c>
    </row>
    <row r="37" spans="1:15" x14ac:dyDescent="0.2">
      <c r="A37" s="41">
        <v>27</v>
      </c>
      <c r="B37" s="41" t="s">
        <v>88</v>
      </c>
      <c r="C37" s="54">
        <f>'Ligações Ativas'!O34</f>
        <v>5.9925617658134929E-3</v>
      </c>
      <c r="D37" s="43">
        <f>IF(C37="-","-",'Ligações Ativas'!F34*(1+C37))</f>
        <v>1472.7731104251509</v>
      </c>
      <c r="E37" s="43">
        <f t="shared" si="1"/>
        <v>1481.5987942564027</v>
      </c>
      <c r="F37" s="43">
        <f t="shared" si="2"/>
        <v>1490.4773665431389</v>
      </c>
      <c r="G37" s="43">
        <f t="shared" si="3"/>
        <v>1499.4091442226957</v>
      </c>
      <c r="H37" s="54" t="str">
        <f>IF('Ligações Ativas'!S34="-","-",'Ligações Ativas'!S34)</f>
        <v>-</v>
      </c>
      <c r="I37" s="43" t="str">
        <f>IF(H37="-","-",IF(('Ligações Ativas'!C34-'Ligações Ativas'!G34)&gt;=0,IF(('Ligações Ativas'!J34*(1+H37))&lt;=D37,'Ligações Ativas'!J34*(1+H37),D37),'Ligações Ativas'!J34*(1+H37)))</f>
        <v>-</v>
      </c>
      <c r="J37" s="43" t="str">
        <f>IF(H37="-","-",IF(('Ligações Ativas'!D34-'Ligações Ativas'!H34)&gt;=0,IF((I37*(1+$H37))&lt;=E37,I37*(1+$H37),E37),I37*(1+$H37)))</f>
        <v>-</v>
      </c>
      <c r="K37" s="43" t="str">
        <f>IF(I37="-","-",IF(('Ligações Ativas'!E34-'Ligações Ativas'!I34)&gt;=0,IF((J37*(1+$H37))&lt;=F37,J37*(1+$H37),F37),J37*(1+$H37)))</f>
        <v>-</v>
      </c>
      <c r="L37" s="43" t="str">
        <f>IF(J37="-","-",IF(('Ligações Ativas'!F34-'Ligações Ativas'!J34)&gt;=0,IF((K37*(1+$H37))&lt;=G37,K37*(1+$H37),G37),K37*(1+$H37)))</f>
        <v>-</v>
      </c>
      <c r="M37" s="43"/>
      <c r="O37" s="48">
        <f>'Ligações Ativas'!K34</f>
        <v>0</v>
      </c>
    </row>
    <row r="38" spans="1:15" x14ac:dyDescent="0.2">
      <c r="A38" s="41">
        <v>28</v>
      </c>
      <c r="B38" s="41" t="s">
        <v>89</v>
      </c>
      <c r="C38" s="54">
        <f>'Ligações Ativas'!O35</f>
        <v>2.1136367858955118E-2</v>
      </c>
      <c r="D38" s="43">
        <f>IF(C38="-","-",'Ligações Ativas'!F35*(1+C38))</f>
        <v>1127.3345501162864</v>
      </c>
      <c r="E38" s="43">
        <f t="shared" si="1"/>
        <v>1151.1623078676539</v>
      </c>
      <c r="F38" s="43">
        <f t="shared" si="2"/>
        <v>1175.4936978721084</v>
      </c>
      <c r="G38" s="43">
        <f t="shared" si="3"/>
        <v>1200.3393650862167</v>
      </c>
      <c r="H38" s="54" t="str">
        <f>IF('Ligações Ativas'!S35="-","-",'Ligações Ativas'!S35)</f>
        <v>-</v>
      </c>
      <c r="I38" s="43" t="str">
        <f>IF(H38="-","-",IF(('Ligações Ativas'!C35-'Ligações Ativas'!G35)&gt;=0,IF(('Ligações Ativas'!J35*(1+H38))&lt;=D38,'Ligações Ativas'!J35*(1+H38),D38),'Ligações Ativas'!J35*(1+H38)))</f>
        <v>-</v>
      </c>
      <c r="J38" s="43" t="str">
        <f>IF(H38="-","-",IF(('Ligações Ativas'!D35-'Ligações Ativas'!H35)&gt;=0,IF((I38*(1+$H38))&lt;=E38,I38*(1+$H38),E38),I38*(1+$H38)))</f>
        <v>-</v>
      </c>
      <c r="K38" s="43" t="str">
        <f>IF(I38="-","-",IF(('Ligações Ativas'!E35-'Ligações Ativas'!I35)&gt;=0,IF((J38*(1+$H38))&lt;=F38,J38*(1+$H38),F38),J38*(1+$H38)))</f>
        <v>-</v>
      </c>
      <c r="L38" s="43" t="str">
        <f>IF(J38="-","-",IF(('Ligações Ativas'!F35-'Ligações Ativas'!J35)&gt;=0,IF((K38*(1+$H38))&lt;=G38,K38*(1+$H38),G38),K38*(1+$H38)))</f>
        <v>-</v>
      </c>
      <c r="M38" s="43"/>
      <c r="O38" s="48">
        <f>'Ligações Ativas'!K35</f>
        <v>0</v>
      </c>
    </row>
    <row r="39" spans="1:15" x14ac:dyDescent="0.2">
      <c r="A39" s="41">
        <v>29</v>
      </c>
      <c r="B39" s="41" t="s">
        <v>90</v>
      </c>
      <c r="C39" s="54">
        <f>'Ligações Ativas'!O36</f>
        <v>3.0688641656984299E-2</v>
      </c>
      <c r="D39" s="43">
        <f>IF(C39="-","-",'Ligações Ativas'!F36*(1+C39))</f>
        <v>761.67890618451133</v>
      </c>
      <c r="E39" s="43">
        <f t="shared" si="1"/>
        <v>785.05379719409154</v>
      </c>
      <c r="F39" s="43">
        <f t="shared" si="2"/>
        <v>809.14603185763576</v>
      </c>
      <c r="G39" s="43">
        <f t="shared" si="3"/>
        <v>833.97762447748551</v>
      </c>
      <c r="H39" s="54" t="str">
        <f>IF('Ligações Ativas'!S36="-","-",'Ligações Ativas'!S36)</f>
        <v>-</v>
      </c>
      <c r="I39" s="43" t="str">
        <f>IF(H39="-","-",IF(('Ligações Ativas'!C36-'Ligações Ativas'!G36)&gt;=0,IF(('Ligações Ativas'!J36*(1+H39))&lt;=D39,'Ligações Ativas'!J36*(1+H39),D39),'Ligações Ativas'!J36*(1+H39)))</f>
        <v>-</v>
      </c>
      <c r="J39" s="43" t="str">
        <f>IF(H39="-","-",IF(('Ligações Ativas'!D36-'Ligações Ativas'!H36)&gt;=0,IF((I39*(1+$H39))&lt;=E39,I39*(1+$H39),E39),I39*(1+$H39)))</f>
        <v>-</v>
      </c>
      <c r="K39" s="43" t="str">
        <f>IF(I39="-","-",IF(('Ligações Ativas'!E36-'Ligações Ativas'!I36)&gt;=0,IF((J39*(1+$H39))&lt;=F39,J39*(1+$H39),F39),J39*(1+$H39)))</f>
        <v>-</v>
      </c>
      <c r="L39" s="43" t="str">
        <f>IF(J39="-","-",IF(('Ligações Ativas'!F36-'Ligações Ativas'!J36)&gt;=0,IF((K39*(1+$H39))&lt;=G39,K39*(1+$H39),G39),K39*(1+$H39)))</f>
        <v>-</v>
      </c>
      <c r="M39" s="43"/>
      <c r="O39" s="48">
        <f>'Ligações Ativas'!K36</f>
        <v>0</v>
      </c>
    </row>
    <row r="40" spans="1:15" x14ac:dyDescent="0.2">
      <c r="A40" s="41">
        <v>30</v>
      </c>
      <c r="B40" s="41" t="s">
        <v>34</v>
      </c>
      <c r="C40" s="54">
        <f>'Ligações Ativas'!O37</f>
        <v>3.8108049195566256E-2</v>
      </c>
      <c r="D40" s="43">
        <f>IF(C40="-","-",'Ligações Ativas'!F37*(1+C40))</f>
        <v>3785.9800554162302</v>
      </c>
      <c r="E40" s="43">
        <f t="shared" si="1"/>
        <v>3930.2563696214647</v>
      </c>
      <c r="F40" s="43">
        <f t="shared" si="2"/>
        <v>4080.0307727061872</v>
      </c>
      <c r="G40" s="43">
        <f t="shared" si="3"/>
        <v>4235.512786111899</v>
      </c>
      <c r="H40" s="54" t="str">
        <f>IF('Ligações Ativas'!S37="-","-",'Ligações Ativas'!S37)</f>
        <v>-</v>
      </c>
      <c r="I40" s="43" t="str">
        <f>IF(H40="-","-",IF(('Ligações Ativas'!C37-'Ligações Ativas'!G37)&gt;=0,IF(('Ligações Ativas'!J37*(1+H40))&lt;=D40,'Ligações Ativas'!J37*(1+H40),D40),'Ligações Ativas'!J37*(1+H40)))</f>
        <v>-</v>
      </c>
      <c r="J40" s="43" t="str">
        <f>IF(H40="-","-",IF(('Ligações Ativas'!D37-'Ligações Ativas'!H37)&gt;=0,IF((I40*(1+$H40))&lt;=E40,I40*(1+$H40),E40),I40*(1+$H40)))</f>
        <v>-</v>
      </c>
      <c r="K40" s="43" t="str">
        <f>IF(I40="-","-",IF(('Ligações Ativas'!E37-'Ligações Ativas'!I37)&gt;=0,IF((J40*(1+$H40))&lt;=F40,J40*(1+$H40),F40),J40*(1+$H40)))</f>
        <v>-</v>
      </c>
      <c r="L40" s="43" t="str">
        <f>IF(J40="-","-",IF(('Ligações Ativas'!F37-'Ligações Ativas'!J37)&gt;=0,IF((K40*(1+$H40))&lt;=G40,K40*(1+$H40),G40),K40*(1+$H40)))</f>
        <v>-</v>
      </c>
      <c r="M40" s="43"/>
      <c r="O40" s="48">
        <f>'Ligações Ativas'!K37</f>
        <v>0</v>
      </c>
    </row>
    <row r="41" spans="1:15" x14ac:dyDescent="0.2">
      <c r="A41" s="41">
        <v>31</v>
      </c>
      <c r="B41" s="41" t="s">
        <v>91</v>
      </c>
      <c r="C41" s="54">
        <f>'Ligações Ativas'!O38</f>
        <v>2.0258899459745166E-2</v>
      </c>
      <c r="D41" s="43">
        <f>IF(C41="-","-",'Ligações Ativas'!F38*(1+C41))</f>
        <v>9823.0526839984268</v>
      </c>
      <c r="E41" s="43">
        <f t="shared" si="1"/>
        <v>10022.056920711331</v>
      </c>
      <c r="F41" s="43">
        <f t="shared" si="2"/>
        <v>10225.092764247865</v>
      </c>
      <c r="G41" s="43">
        <f t="shared" si="3"/>
        <v>10432.241890525331</v>
      </c>
      <c r="H41" s="54">
        <f>IF('Ligações Ativas'!S38="-","-",'Ligações Ativas'!S38)</f>
        <v>4.5443741847685813E-2</v>
      </c>
      <c r="I41" s="43">
        <f>IF(H41="-","-",IF(('Ligações Ativas'!C38-'Ligações Ativas'!G38)&gt;=0,IF(('Ligações Ativas'!J38*(1+H41))&lt;=D41,'Ligações Ativas'!J38*(1+H41),D41),'Ligações Ativas'!J38*(1+H41)))</f>
        <v>5835.6669669937828</v>
      </c>
      <c r="J41" s="43">
        <f>IF(H41="-","-",IF(('Ligações Ativas'!D38-'Ligações Ativas'!H38)&gt;=0,IF((I41*(1+$H41))&lt;=E41,I41*(1+$H41),E41),I41*(1+$H41)))</f>
        <v>6100.8615101509158</v>
      </c>
      <c r="K41" s="43">
        <f>IF(I41="-","-",IF(('Ligações Ativas'!E38-'Ligações Ativas'!I38)&gt;=0,IF((J41*(1+$H41))&lt;=F41,J41*(1+$H41),F41),J41*(1+$H41)))</f>
        <v>6378.1074856666964</v>
      </c>
      <c r="L41" s="43">
        <f>IF(J41="-","-",IF(('Ligações Ativas'!F38-'Ligações Ativas'!J38)&gt;=0,IF((K41*(1+$H41))&lt;=G41,K41*(1+$H41),G41),K41*(1+$H41)))</f>
        <v>6667.9525557221268</v>
      </c>
      <c r="M41" s="43"/>
      <c r="O41" s="48">
        <f>'Ligações Ativas'!K38</f>
        <v>0</v>
      </c>
    </row>
    <row r="42" spans="1:15" x14ac:dyDescent="0.2">
      <c r="A42" s="41">
        <v>32</v>
      </c>
      <c r="B42" s="41" t="s">
        <v>92</v>
      </c>
      <c r="C42" s="54">
        <f>'Ligações Ativas'!O39</f>
        <v>9.8551046245759361E-3</v>
      </c>
      <c r="D42" s="43">
        <f>IF(C42="-","-",'Ligações Ativas'!F39*(1+C42))</f>
        <v>3100.2551711974479</v>
      </c>
      <c r="E42" s="43">
        <f t="shared" si="1"/>
        <v>3130.8085102724808</v>
      </c>
      <c r="F42" s="43">
        <f t="shared" si="2"/>
        <v>3161.6629557007286</v>
      </c>
      <c r="G42" s="43">
        <f t="shared" si="3"/>
        <v>3192.8214749168051</v>
      </c>
      <c r="H42" s="54" t="str">
        <f>IF('Ligações Ativas'!S39="-","-",'Ligações Ativas'!S39)</f>
        <v>-</v>
      </c>
      <c r="I42" s="43" t="str">
        <f>IF(H42="-","-",IF(('Ligações Ativas'!C39-'Ligações Ativas'!G39)&gt;=0,IF(('Ligações Ativas'!J39*(1+H42))&lt;=D42,'Ligações Ativas'!J39*(1+H42),D42),'Ligações Ativas'!J39*(1+H42)))</f>
        <v>-</v>
      </c>
      <c r="J42" s="43" t="str">
        <f>IF(H42="-","-",IF(('Ligações Ativas'!D39-'Ligações Ativas'!H39)&gt;=0,IF((I42*(1+$H42))&lt;=E42,I42*(1+$H42),E42),I42*(1+$H42)))</f>
        <v>-</v>
      </c>
      <c r="K42" s="43" t="str">
        <f>IF(I42="-","-",IF(('Ligações Ativas'!E39-'Ligações Ativas'!I39)&gt;=0,IF((J42*(1+$H42))&lt;=F42,J42*(1+$H42),F42),J42*(1+$H42)))</f>
        <v>-</v>
      </c>
      <c r="L42" s="43" t="str">
        <f>IF(J42="-","-",IF(('Ligações Ativas'!F39-'Ligações Ativas'!J39)&gt;=0,IF((K42*(1+$H42))&lt;=G42,K42*(1+$H42),G42),K42*(1+$H42)))</f>
        <v>-</v>
      </c>
      <c r="M42" s="43"/>
      <c r="O42" s="48">
        <f>'Ligações Ativas'!K39</f>
        <v>0</v>
      </c>
    </row>
    <row r="43" spans="1:15" x14ac:dyDescent="0.2">
      <c r="A43" s="41">
        <v>33</v>
      </c>
      <c r="B43" s="41" t="s">
        <v>93</v>
      </c>
      <c r="C43" s="54">
        <f>'Ligações Ativas'!O40</f>
        <v>1.4685627806532186E-2</v>
      </c>
      <c r="D43" s="43">
        <f>IF(C43="-","-",'Ligações Ativas'!F40*(1+C43))</f>
        <v>8170.2486750981971</v>
      </c>
      <c r="E43" s="43">
        <f t="shared" si="1"/>
        <v>8290.2339062275023</v>
      </c>
      <c r="F43" s="43">
        <f t="shared" si="2"/>
        <v>8411.9811958034534</v>
      </c>
      <c r="G43" s="43">
        <f t="shared" si="3"/>
        <v>8535.5164207605703</v>
      </c>
      <c r="H43" s="54">
        <f>IF('Ligações Ativas'!S40="-","-",'Ligações Ativas'!S40)</f>
        <v>1.4097289174341504E-2</v>
      </c>
      <c r="I43" s="43">
        <f>IF(H43="-","-",IF(('Ligações Ativas'!C40-'Ligações Ativas'!G40)&gt;=0,IF(('Ligações Ativas'!J40*(1+H43))&lt;=D43,'Ligações Ativas'!J40*(1+H43),D43),'Ligações Ativas'!J40*(1+H43)))</f>
        <v>8708.0534221400721</v>
      </c>
      <c r="J43" s="43">
        <f>IF(H43="-","-",IF(('Ligações Ativas'!D40-'Ligações Ativas'!H40)&gt;=0,IF((I43*(1+$H43))&lt;=E43,I43*(1+$H43),E43),I43*(1+$H43)))</f>
        <v>8830.8133693775962</v>
      </c>
      <c r="K43" s="43">
        <f>IF(I43="-","-",IF(('Ligações Ativas'!E40-'Ligações Ativas'!I40)&gt;=0,IF((J43*(1+$H43))&lt;=F43,J43*(1+$H43),F43),J43*(1+$H43)))</f>
        <v>8955.3038990903533</v>
      </c>
      <c r="L43" s="43">
        <f>IF(J43="-","-",IF(('Ligações Ativas'!F40-'Ligações Ativas'!J40)&gt;=0,IF((K43*(1+$H43))&lt;=G43,K43*(1+$H43),G43),K43*(1+$H43)))</f>
        <v>9081.5494077999392</v>
      </c>
      <c r="M43" s="43"/>
      <c r="N43" s="39" t="s">
        <v>286</v>
      </c>
      <c r="O43" s="48">
        <f>'Ligações Ativas'!K40</f>
        <v>0</v>
      </c>
    </row>
    <row r="44" spans="1:15" x14ac:dyDescent="0.2">
      <c r="A44" s="41">
        <v>34</v>
      </c>
      <c r="B44" s="41" t="s">
        <v>94</v>
      </c>
      <c r="C44" s="54">
        <f>'Ligações Ativas'!O41</f>
        <v>3.4997341484319572E-2</v>
      </c>
      <c r="D44" s="43">
        <f>IF(C44="-","-",'Ligações Ativas'!F41*(1+C44))</f>
        <v>4118.254421766108</v>
      </c>
      <c r="E44" s="43">
        <f t="shared" si="1"/>
        <v>4262.3823780839657</v>
      </c>
      <c r="F44" s="43">
        <f t="shared" si="2"/>
        <v>4411.5544297065171</v>
      </c>
      <c r="G44" s="43">
        <f t="shared" si="3"/>
        <v>4565.947106559619</v>
      </c>
      <c r="H44" s="54" t="str">
        <f>IF('Ligações Ativas'!S41="-","-",'Ligações Ativas'!S41)</f>
        <v>-</v>
      </c>
      <c r="I44" s="43" t="str">
        <f>IF(H44="-","-",IF(('Ligações Ativas'!C41-'Ligações Ativas'!G41)&gt;=0,IF(('Ligações Ativas'!J41*(1+H44))&lt;=D44,'Ligações Ativas'!J41*(1+H44),D44),'Ligações Ativas'!J41*(1+H44)))</f>
        <v>-</v>
      </c>
      <c r="J44" s="43" t="str">
        <f>IF(H44="-","-",IF(('Ligações Ativas'!D41-'Ligações Ativas'!H41)&gt;=0,IF((I44*(1+$H44))&lt;=E44,I44*(1+$H44),E44),I44*(1+$H44)))</f>
        <v>-</v>
      </c>
      <c r="K44" s="43" t="str">
        <f>IF(I44="-","-",IF(('Ligações Ativas'!E41-'Ligações Ativas'!I41)&gt;=0,IF((J44*(1+$H44))&lt;=F44,J44*(1+$H44),F44),J44*(1+$H44)))</f>
        <v>-</v>
      </c>
      <c r="L44" s="43" t="str">
        <f>IF(J44="-","-",IF(('Ligações Ativas'!F41-'Ligações Ativas'!J41)&gt;=0,IF((K44*(1+$H44))&lt;=G44,K44*(1+$H44),G44),K44*(1+$H44)))</f>
        <v>-</v>
      </c>
      <c r="M44" s="43"/>
      <c r="O44" s="48">
        <f>'Ligações Ativas'!K41</f>
        <v>0</v>
      </c>
    </row>
    <row r="45" spans="1:15" x14ac:dyDescent="0.2">
      <c r="A45" s="41">
        <v>35</v>
      </c>
      <c r="B45" s="41" t="s">
        <v>95</v>
      </c>
      <c r="C45" s="54">
        <f>'Ligações Ativas'!O42</f>
        <v>5.6908856733249545E-2</v>
      </c>
      <c r="D45" s="43">
        <f>IF(C45="-","-",'Ligações Ativas'!F42*(1+C45))</f>
        <v>802.19382226053642</v>
      </c>
      <c r="E45" s="43">
        <f t="shared" si="1"/>
        <v>847.84575556385926</v>
      </c>
      <c r="F45" s="43">
        <f t="shared" si="2"/>
        <v>896.0956881991367</v>
      </c>
      <c r="G45" s="43">
        <f t="shared" si="3"/>
        <v>947.09146933814407</v>
      </c>
      <c r="H45" s="54" t="str">
        <f>IF('Ligações Ativas'!S42="-","-",'Ligações Ativas'!S42)</f>
        <v>-</v>
      </c>
      <c r="I45" s="43" t="str">
        <f>IF(H45="-","-",IF(('Ligações Ativas'!C42-'Ligações Ativas'!G42)&gt;=0,IF(('Ligações Ativas'!J42*(1+H45))&lt;=D45,'Ligações Ativas'!J42*(1+H45),D45),'Ligações Ativas'!J42*(1+H45)))</f>
        <v>-</v>
      </c>
      <c r="J45" s="43" t="str">
        <f>IF(H45="-","-",IF(('Ligações Ativas'!D42-'Ligações Ativas'!H42)&gt;=0,IF((I45*(1+$H45))&lt;=E45,I45*(1+$H45),E45),I45*(1+$H45)))</f>
        <v>-</v>
      </c>
      <c r="K45" s="43" t="str">
        <f>IF(I45="-","-",IF(('Ligações Ativas'!E42-'Ligações Ativas'!I42)&gt;=0,IF((J45*(1+$H45))&lt;=F45,J45*(1+$H45),F45),J45*(1+$H45)))</f>
        <v>-</v>
      </c>
      <c r="L45" s="43" t="str">
        <f>IF(J45="-","-",IF(('Ligações Ativas'!F42-'Ligações Ativas'!J42)&gt;=0,IF((K45*(1+$H45))&lt;=G45,K45*(1+$H45),G45),K45*(1+$H45)))</f>
        <v>-</v>
      </c>
      <c r="M45" s="43"/>
      <c r="O45" s="48">
        <f>'Ligações Ativas'!K42</f>
        <v>0</v>
      </c>
    </row>
    <row r="46" spans="1:15" x14ac:dyDescent="0.2">
      <c r="A46" s="41">
        <v>36</v>
      </c>
      <c r="B46" s="41" t="s">
        <v>96</v>
      </c>
      <c r="C46" s="54">
        <f>'Ligações Ativas'!O43</f>
        <v>2.7362018886741304E-2</v>
      </c>
      <c r="D46" s="43">
        <f>IF(C46="-","-",'Ligações Ativas'!F43*(1+C46))</f>
        <v>1849.2516339961346</v>
      </c>
      <c r="E46" s="43">
        <f t="shared" si="1"/>
        <v>1899.8508921318742</v>
      </c>
      <c r="F46" s="43">
        <f t="shared" si="2"/>
        <v>1951.8346481243789</v>
      </c>
      <c r="G46" s="43">
        <f t="shared" si="3"/>
        <v>2005.2407846301544</v>
      </c>
      <c r="H46" s="54" t="str">
        <f>IF('Ligações Ativas'!S43="-","-",'Ligações Ativas'!S43)</f>
        <v>-</v>
      </c>
      <c r="I46" s="43" t="str">
        <f>IF(H46="-","-",IF(('Ligações Ativas'!C43-'Ligações Ativas'!G43)&gt;=0,IF(('Ligações Ativas'!J43*(1+H46))&lt;=D46,'Ligações Ativas'!J43*(1+H46),D46),'Ligações Ativas'!J43*(1+H46)))</f>
        <v>-</v>
      </c>
      <c r="J46" s="43" t="str">
        <f>IF(H46="-","-",IF(('Ligações Ativas'!D43-'Ligações Ativas'!H43)&gt;=0,IF((I46*(1+$H46))&lt;=E46,I46*(1+$H46),E46),I46*(1+$H46)))</f>
        <v>-</v>
      </c>
      <c r="K46" s="43" t="str">
        <f>IF(I46="-","-",IF(('Ligações Ativas'!E43-'Ligações Ativas'!I43)&gt;=0,IF((J46*(1+$H46))&lt;=F46,J46*(1+$H46),F46),J46*(1+$H46)))</f>
        <v>-</v>
      </c>
      <c r="L46" s="43" t="str">
        <f>IF(J46="-","-",IF(('Ligações Ativas'!F43-'Ligações Ativas'!J43)&gt;=0,IF((K46*(1+$H46))&lt;=G46,K46*(1+$H46),G46),K46*(1+$H46)))</f>
        <v>-</v>
      </c>
      <c r="M46" s="43"/>
      <c r="O46" s="48">
        <f>'Ligações Ativas'!K43</f>
        <v>0</v>
      </c>
    </row>
    <row r="47" spans="1:15" x14ac:dyDescent="0.2">
      <c r="A47" s="41">
        <v>37</v>
      </c>
      <c r="B47" s="41" t="s">
        <v>97</v>
      </c>
      <c r="C47" s="54">
        <f>'Ligações Ativas'!O44</f>
        <v>8.4898352417259477E-3</v>
      </c>
      <c r="D47" s="43">
        <f>IF(C47="-","-",'Ligações Ativas'!F44*(1+C47))</f>
        <v>2255.991761435741</v>
      </c>
      <c r="E47" s="43">
        <f t="shared" si="1"/>
        <v>2275.1447597970214</v>
      </c>
      <c r="F47" s="43">
        <f t="shared" si="2"/>
        <v>2294.4603639587745</v>
      </c>
      <c r="G47" s="43">
        <f t="shared" si="3"/>
        <v>2313.9399544174553</v>
      </c>
      <c r="H47" s="54">
        <f>IF('Ligações Ativas'!S44="-","-",'Ligações Ativas'!S44)</f>
        <v>1.3073652910202517E-2</v>
      </c>
      <c r="I47" s="43">
        <f>IF(H47="-","-",IF(('Ligações Ativas'!C44-'Ligações Ativas'!G44)&gt;=0,IF(('Ligações Ativas'!J44*(1+H47))&lt;=D47,'Ligações Ativas'!J44*(1+H47),D47),'Ligações Ativas'!J44*(1+H47)))</f>
        <v>1885.3300680658867</v>
      </c>
      <c r="J47" s="43">
        <f>IF(H47="-","-",IF(('Ligações Ativas'!D44-'Ligações Ativas'!H44)&gt;=0,IF((I47*(1+$H47))&lt;=E47,I47*(1+$H47),E47),I47*(1+$H47)))</f>
        <v>1909.9782189969485</v>
      </c>
      <c r="K47" s="43">
        <f>IF(I47="-","-",IF(('Ligações Ativas'!E44-'Ligações Ativas'!I44)&gt;=0,IF((J47*(1+$H47))&lt;=F47,J47*(1+$H47),F47),J47*(1+$H47)))</f>
        <v>1934.9486112981613</v>
      </c>
      <c r="L47" s="43">
        <f>IF(J47="-","-",IF(('Ligações Ativas'!F44-'Ligações Ativas'!J44)&gt;=0,IF((K47*(1+$H47))&lt;=G47,K47*(1+$H47),G47),K47*(1+$H47)))</f>
        <v>1960.2454578413517</v>
      </c>
      <c r="M47" s="43"/>
      <c r="O47" s="48">
        <f>'Ligações Ativas'!K44</f>
        <v>0</v>
      </c>
    </row>
    <row r="48" spans="1:15" x14ac:dyDescent="0.2">
      <c r="A48" s="41">
        <v>38</v>
      </c>
      <c r="B48" s="41" t="s">
        <v>98</v>
      </c>
      <c r="C48" s="54">
        <f>'Ligações Ativas'!O45</f>
        <v>1.9966207799543365E-2</v>
      </c>
      <c r="D48" s="43">
        <f>IF(C48="-","-",'Ligações Ativas'!F45*(1+C48))</f>
        <v>5031.4933030751472</v>
      </c>
      <c r="E48" s="43">
        <f t="shared" si="1"/>
        <v>5131.9531439063558</v>
      </c>
      <c r="F48" s="43">
        <f t="shared" si="2"/>
        <v>5234.4187867951096</v>
      </c>
      <c r="G48" s="43">
        <f t="shared" si="3"/>
        <v>5338.9302800020942</v>
      </c>
      <c r="H48" s="54">
        <f>IF('Ligações Ativas'!S45="-","-",'Ligações Ativas'!S45)</f>
        <v>5.3460284929066097E-3</v>
      </c>
      <c r="I48" s="43">
        <f>IF(H48="-","-",IF(('Ligações Ativas'!C45-'Ligações Ativas'!G45)&gt;=0,IF(('Ligações Ativas'!J45*(1+H48))&lt;=D48,'Ligações Ativas'!J45*(1+H48),D48),'Ligações Ativas'!J45*(1+H48)))</f>
        <v>645.43215029244595</v>
      </c>
      <c r="J48" s="43">
        <f>IF(H48="-","-",IF(('Ligações Ativas'!D45-'Ligações Ativas'!H45)&gt;=0,IF((I48*(1+$H48))&lt;=E48,I48*(1+$H48),E48),I48*(1+$H48)))</f>
        <v>648.88264895814734</v>
      </c>
      <c r="K48" s="43">
        <f>IF(I48="-","-",IF(('Ligações Ativas'!E45-'Ligações Ativas'!I45)&gt;=0,IF((J48*(1+$H48))&lt;=F48,J48*(1+$H48),F48),J48*(1+$H48)))</f>
        <v>652.35159408803031</v>
      </c>
      <c r="L48" s="43">
        <f>IF(J48="-","-",IF(('Ligações Ativas'!F45-'Ligações Ativas'!J45)&gt;=0,IF((K48*(1+$H48))&lt;=G48,K48*(1+$H48),G48),K48*(1+$H48)))</f>
        <v>655.83908429741791</v>
      </c>
      <c r="M48" s="43"/>
      <c r="O48" s="48">
        <f>'Ligações Ativas'!K45</f>
        <v>0</v>
      </c>
    </row>
    <row r="49" spans="1:15" x14ac:dyDescent="0.2">
      <c r="A49" s="41">
        <v>39</v>
      </c>
      <c r="B49" s="41" t="s">
        <v>99</v>
      </c>
      <c r="C49" s="54">
        <f>'Ligações Ativas'!O46</f>
        <v>1.9861365567924474E-2</v>
      </c>
      <c r="D49" s="43">
        <f>IF(C49="-","-",'Ligações Ativas'!F46*(1+C49))</f>
        <v>1370.6936753232906</v>
      </c>
      <c r="E49" s="43">
        <f t="shared" si="1"/>
        <v>1397.9175234905285</v>
      </c>
      <c r="F49" s="43">
        <f t="shared" si="2"/>
        <v>1425.6820744583815</v>
      </c>
      <c r="G49" s="43">
        <f t="shared" si="3"/>
        <v>1453.9980673228365</v>
      </c>
      <c r="H49" s="54" t="str">
        <f>IF('Ligações Ativas'!S46="-","-",'Ligações Ativas'!S46)</f>
        <v>-</v>
      </c>
      <c r="I49" s="43" t="str">
        <f>IF(H49="-","-",IF(('Ligações Ativas'!C46-'Ligações Ativas'!G46)&gt;=0,IF(('Ligações Ativas'!J46*(1+H49))&lt;=D49,'Ligações Ativas'!J46*(1+H49),D49),'Ligações Ativas'!J46*(1+H49)))</f>
        <v>-</v>
      </c>
      <c r="J49" s="43" t="str">
        <f>IF(H49="-","-",IF(('Ligações Ativas'!D46-'Ligações Ativas'!H46)&gt;=0,IF((I49*(1+$H49))&lt;=E49,I49*(1+$H49),E49),I49*(1+$H49)))</f>
        <v>-</v>
      </c>
      <c r="K49" s="43" t="str">
        <f>IF(I49="-","-",IF(('Ligações Ativas'!E46-'Ligações Ativas'!I46)&gt;=0,IF((J49*(1+$H49))&lt;=F49,J49*(1+$H49),F49),J49*(1+$H49)))</f>
        <v>-</v>
      </c>
      <c r="L49" s="43" t="str">
        <f>IF(J49="-","-",IF(('Ligações Ativas'!F46-'Ligações Ativas'!J46)&gt;=0,IF((K49*(1+$H49))&lt;=G49,K49*(1+$H49),G49),K49*(1+$H49)))</f>
        <v>-</v>
      </c>
      <c r="M49" s="43"/>
      <c r="O49" s="48">
        <f>'Ligações Ativas'!K46</f>
        <v>0</v>
      </c>
    </row>
    <row r="50" spans="1:15" x14ac:dyDescent="0.2">
      <c r="A50" s="41">
        <v>40</v>
      </c>
      <c r="B50" s="41" t="s">
        <v>100</v>
      </c>
      <c r="C50" s="54">
        <f>'Ligações Ativas'!O47</f>
        <v>1.6933991079549932E-2</v>
      </c>
      <c r="D50" s="43">
        <f>IF(C50="-","-",'Ligações Ativas'!F47*(1+C50))</f>
        <v>973.20582946312925</v>
      </c>
      <c r="E50" s="43">
        <f t="shared" si="1"/>
        <v>989.68608829782374</v>
      </c>
      <c r="F50" s="43">
        <f t="shared" si="2"/>
        <v>1006.4454236886137</v>
      </c>
      <c r="G50" s="43">
        <f t="shared" si="3"/>
        <v>1023.4885615154104</v>
      </c>
      <c r="H50" s="54" t="str">
        <f>IF('Ligações Ativas'!S47="-","-",'Ligações Ativas'!S47)</f>
        <v>-</v>
      </c>
      <c r="I50" s="43" t="str">
        <f>IF(H50="-","-",IF(('Ligações Ativas'!C47-'Ligações Ativas'!G47)&gt;=0,IF(('Ligações Ativas'!J47*(1+H50))&lt;=D50,'Ligações Ativas'!J47*(1+H50),D50),'Ligações Ativas'!J47*(1+H50)))</f>
        <v>-</v>
      </c>
      <c r="J50" s="43" t="str">
        <f>IF(H50="-","-",IF(('Ligações Ativas'!D47-'Ligações Ativas'!H47)&gt;=0,IF((I50*(1+$H50))&lt;=E50,I50*(1+$H50),E50),I50*(1+$H50)))</f>
        <v>-</v>
      </c>
      <c r="K50" s="43" t="str">
        <f>IF(I50="-","-",IF(('Ligações Ativas'!E47-'Ligações Ativas'!I47)&gt;=0,IF((J50*(1+$H50))&lt;=F50,J50*(1+$H50),F50),J50*(1+$H50)))</f>
        <v>-</v>
      </c>
      <c r="L50" s="43" t="str">
        <f>IF(J50="-","-",IF(('Ligações Ativas'!F47-'Ligações Ativas'!J47)&gt;=0,IF((K50*(1+$H50))&lt;=G50,K50*(1+$H50),G50),K50*(1+$H50)))</f>
        <v>-</v>
      </c>
      <c r="M50" s="43"/>
      <c r="O50" s="48">
        <f>'Ligações Ativas'!K47</f>
        <v>0</v>
      </c>
    </row>
    <row r="51" spans="1:15" x14ac:dyDescent="0.2">
      <c r="A51" s="41">
        <v>41</v>
      </c>
      <c r="B51" s="41" t="s">
        <v>101</v>
      </c>
      <c r="C51" s="54">
        <f>'Ligações Ativas'!O48</f>
        <v>1.5271965207876497E-2</v>
      </c>
      <c r="D51" s="43">
        <f>IF(C51="-","-",'Ligações Ativas'!F48*(1+C51))</f>
        <v>2696.5623395921202</v>
      </c>
      <c r="E51" s="43">
        <f t="shared" si="1"/>
        <v>2737.7441458232411</v>
      </c>
      <c r="F51" s="43">
        <f t="shared" si="2"/>
        <v>2779.5548791663214</v>
      </c>
      <c r="G51" s="43">
        <f t="shared" si="3"/>
        <v>2822.0041445743327</v>
      </c>
      <c r="H51" s="54" t="str">
        <f>IF('Ligações Ativas'!S48="-","-",'Ligações Ativas'!S48)</f>
        <v>-</v>
      </c>
      <c r="I51" s="43" t="str">
        <f>IF(H51="-","-",IF(('Ligações Ativas'!C48-'Ligações Ativas'!G48)&gt;=0,IF(('Ligações Ativas'!J48*(1+H51))&lt;=D51,'Ligações Ativas'!J48*(1+H51),D51),'Ligações Ativas'!J48*(1+H51)))</f>
        <v>-</v>
      </c>
      <c r="J51" s="43" t="str">
        <f>IF(H51="-","-",IF(('Ligações Ativas'!D48-'Ligações Ativas'!H48)&gt;=0,IF((I51*(1+$H51))&lt;=E51,I51*(1+$H51),E51),I51*(1+$H51)))</f>
        <v>-</v>
      </c>
      <c r="K51" s="43" t="str">
        <f>IF(I51="-","-",IF(('Ligações Ativas'!E48-'Ligações Ativas'!I48)&gt;=0,IF((J51*(1+$H51))&lt;=F51,J51*(1+$H51),F51),J51*(1+$H51)))</f>
        <v>-</v>
      </c>
      <c r="L51" s="43" t="str">
        <f>IF(J51="-","-",IF(('Ligações Ativas'!F48-'Ligações Ativas'!J48)&gt;=0,IF((K51*(1+$H51))&lt;=G51,K51*(1+$H51),G51),K51*(1+$H51)))</f>
        <v>-</v>
      </c>
      <c r="M51" s="43"/>
      <c r="O51" s="48">
        <f>'Ligações Ativas'!K48</f>
        <v>0</v>
      </c>
    </row>
    <row r="52" spans="1:15" x14ac:dyDescent="0.2">
      <c r="A52" s="41">
        <v>42</v>
      </c>
      <c r="B52" s="41" t="s">
        <v>35</v>
      </c>
      <c r="C52" s="54">
        <f>'Ligações Ativas'!O49</f>
        <v>3.5021237447360416E-2</v>
      </c>
      <c r="D52" s="43">
        <f>IF(C52="-","-",'Ligações Ativas'!F49*(1+C52))</f>
        <v>4308.7934114933614</v>
      </c>
      <c r="E52" s="43">
        <f t="shared" si="1"/>
        <v>4459.6926886688925</v>
      </c>
      <c r="F52" s="43">
        <f t="shared" si="2"/>
        <v>4615.8766452610225</v>
      </c>
      <c r="G52" s="43">
        <f t="shared" si="3"/>
        <v>4777.5303572824341</v>
      </c>
      <c r="H52" s="54" t="str">
        <f>IF('Ligações Ativas'!S49="-","-",'Ligações Ativas'!S49)</f>
        <v>-</v>
      </c>
      <c r="I52" s="43" t="str">
        <f>IF(H52="-","-",IF(('Ligações Ativas'!C49-'Ligações Ativas'!G49)&gt;=0,IF(('Ligações Ativas'!J49*(1+H52))&lt;=D52,'Ligações Ativas'!J49*(1+H52),D52),'Ligações Ativas'!J49*(1+H52)))</f>
        <v>-</v>
      </c>
      <c r="J52" s="43" t="str">
        <f>IF(H52="-","-",IF(('Ligações Ativas'!D49-'Ligações Ativas'!H49)&gt;=0,IF((I52*(1+$H52))&lt;=E52,I52*(1+$H52),E52),I52*(1+$H52)))</f>
        <v>-</v>
      </c>
      <c r="K52" s="43" t="str">
        <f>IF(I52="-","-",IF(('Ligações Ativas'!E49-'Ligações Ativas'!I49)&gt;=0,IF((J52*(1+$H52))&lt;=F52,J52*(1+$H52),F52),J52*(1+$H52)))</f>
        <v>-</v>
      </c>
      <c r="L52" s="43" t="str">
        <f>IF(J52="-","-",IF(('Ligações Ativas'!F49-'Ligações Ativas'!J49)&gt;=0,IF((K52*(1+$H52))&lt;=G52,K52*(1+$H52),G52),K52*(1+$H52)))</f>
        <v>-</v>
      </c>
      <c r="M52" s="43"/>
      <c r="O52" s="48">
        <f>'Ligações Ativas'!K49</f>
        <v>0</v>
      </c>
    </row>
    <row r="53" spans="1:15" x14ac:dyDescent="0.2">
      <c r="A53" s="41">
        <v>43</v>
      </c>
      <c r="B53" s="41" t="s">
        <v>102</v>
      </c>
      <c r="C53" s="54">
        <f>'Ligações Ativas'!O50</f>
        <v>1.3064709520889803E-2</v>
      </c>
      <c r="D53" s="43">
        <f>IF(C53="-","-",'Ligações Ativas'!F50*(1+C53))</f>
        <v>2599.5240446306034</v>
      </c>
      <c r="E53" s="43">
        <f t="shared" si="1"/>
        <v>2633.4860711662709</v>
      </c>
      <c r="F53" s="43">
        <f t="shared" si="2"/>
        <v>2667.8918017133674</v>
      </c>
      <c r="G53" s="43">
        <f t="shared" si="3"/>
        <v>2702.7470331359159</v>
      </c>
      <c r="H53" s="54">
        <f>IF('Ligações Ativas'!S50="-","-",'Ligações Ativas'!S50)</f>
        <v>1.7388852223910758E-2</v>
      </c>
      <c r="I53" s="43">
        <f>IF(H53="-","-",IF(('Ligações Ativas'!C50-'Ligações Ativas'!G50)&gt;=0,IF(('Ligações Ativas'!J50*(1+H53))&lt;=D53,'Ligações Ativas'!J50*(1+H53),D53),'Ligações Ativas'!J50*(1+H53)))</f>
        <v>1799.7608795840981</v>
      </c>
      <c r="J53" s="43">
        <f>IF(H53="-","-",IF(('Ligações Ativas'!D50-'Ligações Ativas'!H50)&gt;=0,IF((I53*(1+$H53))&lt;=E53,I53*(1+$H53),E53),I53*(1+$H53)))</f>
        <v>1831.0566555575615</v>
      </c>
      <c r="K53" s="43">
        <f>IF(I53="-","-",IF(('Ligações Ativas'!E50-'Ligações Ativas'!I50)&gt;=0,IF((J53*(1+$H53))&lt;=F53,J53*(1+$H53),F53),J53*(1+$H53)))</f>
        <v>1862.8966291546601</v>
      </c>
      <c r="L53" s="43">
        <f>IF(J53="-","-",IF(('Ligações Ativas'!F50-'Ligações Ativas'!J50)&gt;=0,IF((K53*(1+$H53))&lt;=G53,K53*(1+$H53),G53),K53*(1+$H53)))</f>
        <v>1895.2902633474519</v>
      </c>
      <c r="M53" s="43"/>
      <c r="O53" s="48">
        <f>'Ligações Ativas'!K50</f>
        <v>0</v>
      </c>
    </row>
    <row r="54" spans="1:15" x14ac:dyDescent="0.2">
      <c r="A54" s="41">
        <v>44</v>
      </c>
      <c r="B54" s="41" t="s">
        <v>103</v>
      </c>
      <c r="C54" s="54">
        <f>'Ligações Ativas'!O51</f>
        <v>2.0096130823282581E-2</v>
      </c>
      <c r="D54" s="43">
        <f>IF(C54="-","-",'Ligações Ativas'!F51*(1+C54))</f>
        <v>5138.2242109568742</v>
      </c>
      <c r="E54" s="43">
        <f t="shared" si="1"/>
        <v>5241.482636899621</v>
      </c>
      <c r="F54" s="43">
        <f t="shared" si="2"/>
        <v>5346.8161576787197</v>
      </c>
      <c r="G54" s="43">
        <f t="shared" si="3"/>
        <v>5454.2664746714718</v>
      </c>
      <c r="H54" s="54">
        <f>IF('Ligações Ativas'!S51="-","-",'Ligações Ativas'!S51)</f>
        <v>2.5419080820775014E-2</v>
      </c>
      <c r="I54" s="43">
        <f>IF(H54="-","-",IF(('Ligações Ativas'!C51-'Ligações Ativas'!G51)&gt;=0,IF(('Ligações Ativas'!J51*(1+H54))&lt;=D54,'Ligações Ativas'!J51*(1+H54),D54),'Ligações Ativas'!J51*(1+H54)))</f>
        <v>5051.2143921231382</v>
      </c>
      <c r="J54" s="43">
        <f>IF(H54="-","-",IF(('Ligações Ativas'!D51-'Ligações Ativas'!H51)&gt;=0,IF((I54*(1+$H54))&lt;=E54,I54*(1+$H54),E54),I54*(1+$H54)))</f>
        <v>5179.6116189995782</v>
      </c>
      <c r="K54" s="43">
        <f>IF(I54="-","-",IF(('Ligações Ativas'!E51-'Ligações Ativas'!I51)&gt;=0,IF((J54*(1+$H54))&lt;=F54,J54*(1+$H54),F54),J54*(1+$H54)))</f>
        <v>5311.2725853631537</v>
      </c>
      <c r="L54" s="43">
        <f>IF(J54="-","-",IF(('Ligações Ativas'!F51-'Ligações Ativas'!J51)&gt;=0,IF((K54*(1+$H54))&lt;=G54,K54*(1+$H54),G54),K54*(1+$H54)))</f>
        <v>5446.2802524716662</v>
      </c>
      <c r="M54" s="43"/>
      <c r="O54" s="48">
        <f>'Ligações Ativas'!K51</f>
        <v>0</v>
      </c>
    </row>
    <row r="55" spans="1:15" x14ac:dyDescent="0.2">
      <c r="A55" s="41">
        <v>45</v>
      </c>
      <c r="B55" s="41" t="s">
        <v>104</v>
      </c>
      <c r="C55" s="54">
        <f>'Ligações Ativas'!O52</f>
        <v>1.7945916022007374E-2</v>
      </c>
      <c r="D55" s="43">
        <f>IF(C55="-","-",'Ligações Ativas'!F52*(1+C55))</f>
        <v>6665.5098581121047</v>
      </c>
      <c r="E55" s="43">
        <f t="shared" si="1"/>
        <v>6785.1285382696469</v>
      </c>
      <c r="F55" s="43">
        <f t="shared" si="2"/>
        <v>6906.8938852159599</v>
      </c>
      <c r="G55" s="43">
        <f t="shared" si="3"/>
        <v>7030.8444228529625</v>
      </c>
      <c r="H55" s="54">
        <f>IF('Ligações Ativas'!S52="-","-",'Ligações Ativas'!S52)</f>
        <v>1.7149253607506056E-2</v>
      </c>
      <c r="I55" s="43">
        <f>IF(H55="-","-",IF(('Ligações Ativas'!C52-'Ligações Ativas'!G52)&gt;=0,IF(('Ligações Ativas'!J52*(1+H55))&lt;=D55,'Ligações Ativas'!J52*(1+H55),D55),'Ligações Ativas'!J52*(1+H55)))</f>
        <v>5707.2244619917155</v>
      </c>
      <c r="J55" s="43">
        <f>IF(H55="-","-",IF(('Ligações Ativas'!D52-'Ligações Ativas'!H52)&gt;=0,IF((I55*(1+$H55))&lt;=E55,I55*(1+$H55),E55),I55*(1+$H55)))</f>
        <v>5805.0991016853732</v>
      </c>
      <c r="K55" s="43">
        <f>IF(I55="-","-",IF(('Ligações Ativas'!E52-'Ligações Ativas'!I52)&gt;=0,IF((J55*(1+$H55))&lt;=F55,J55*(1+$H55),F55),J55*(1+$H55)))</f>
        <v>5904.6522183968809</v>
      </c>
      <c r="L55" s="43">
        <f>IF(J55="-","-",IF(('Ligações Ativas'!F52-'Ligações Ativas'!J52)&gt;=0,IF((K55*(1+$H55))&lt;=G55,K55*(1+$H55),G55),K55*(1+$H55)))</f>
        <v>6005.9125967542914</v>
      </c>
      <c r="M55" s="43"/>
      <c r="O55" s="48">
        <f>'Ligações Ativas'!K52</f>
        <v>0</v>
      </c>
    </row>
    <row r="56" spans="1:15" x14ac:dyDescent="0.2">
      <c r="A56" s="41">
        <v>46</v>
      </c>
      <c r="B56" s="41" t="s">
        <v>105</v>
      </c>
      <c r="C56" s="54">
        <f>'Ligações Ativas'!O53</f>
        <v>2.5451346475402366E-2</v>
      </c>
      <c r="D56" s="43">
        <f>IF(C56="-","-",'Ligações Ativas'!F53*(1+C56))</f>
        <v>1186.4472078720405</v>
      </c>
      <c r="E56" s="43">
        <f t="shared" si="1"/>
        <v>1216.6438868343655</v>
      </c>
      <c r="F56" s="43">
        <f t="shared" si="2"/>
        <v>1247.6091119353671</v>
      </c>
      <c r="G56" s="43">
        <f t="shared" si="3"/>
        <v>1279.362443709103</v>
      </c>
      <c r="H56" s="54" t="str">
        <f>IF('Ligações Ativas'!S53="-","-",'Ligações Ativas'!S53)</f>
        <v>-</v>
      </c>
      <c r="I56" s="43" t="str">
        <f>IF(H56="-","-",IF(('Ligações Ativas'!C53-'Ligações Ativas'!G53)&gt;=0,IF(('Ligações Ativas'!J53*(1+H56))&lt;=D56,'Ligações Ativas'!J53*(1+H56),D56),'Ligações Ativas'!J53*(1+H56)))</f>
        <v>-</v>
      </c>
      <c r="J56" s="43" t="str">
        <f>IF(H56="-","-",IF(('Ligações Ativas'!D53-'Ligações Ativas'!H53)&gt;=0,IF((I56*(1+$H56))&lt;=E56,I56*(1+$H56),E56),I56*(1+$H56)))</f>
        <v>-</v>
      </c>
      <c r="K56" s="43" t="str">
        <f>IF(I56="-","-",IF(('Ligações Ativas'!E53-'Ligações Ativas'!I53)&gt;=0,IF((J56*(1+$H56))&lt;=F56,J56*(1+$H56),F56),J56*(1+$H56)))</f>
        <v>-</v>
      </c>
      <c r="L56" s="43" t="str">
        <f>IF(J56="-","-",IF(('Ligações Ativas'!F53-'Ligações Ativas'!J53)&gt;=0,IF((K56*(1+$H56))&lt;=G56,K56*(1+$H56),G56),K56*(1+$H56)))</f>
        <v>-</v>
      </c>
      <c r="M56" s="43"/>
      <c r="O56" s="48">
        <f>'Ligações Ativas'!K53</f>
        <v>0</v>
      </c>
    </row>
    <row r="57" spans="1:15" x14ac:dyDescent="0.2">
      <c r="A57" s="41">
        <v>47</v>
      </c>
      <c r="B57" s="41" t="s">
        <v>106</v>
      </c>
      <c r="C57" s="54">
        <f>'Ligações Ativas'!O54</f>
        <v>6.3278038106200737E-2</v>
      </c>
      <c r="D57" s="43">
        <f>IF(C57="-","-",'Ligações Ativas'!F54*(1+C57))</f>
        <v>1338.6670499757067</v>
      </c>
      <c r="E57" s="43">
        <f t="shared" si="1"/>
        <v>1423.3752745755849</v>
      </c>
      <c r="F57" s="43">
        <f t="shared" si="2"/>
        <v>1513.4436694396027</v>
      </c>
      <c r="G57" s="43">
        <f t="shared" si="3"/>
        <v>1609.2114156259902</v>
      </c>
      <c r="H57" s="54" t="str">
        <f>IF('Ligações Ativas'!S54="-","-",'Ligações Ativas'!S54)</f>
        <v>-</v>
      </c>
      <c r="I57" s="43" t="str">
        <f>IF(H57="-","-",IF(('Ligações Ativas'!C54-'Ligações Ativas'!G54)&gt;=0,IF(('Ligações Ativas'!J54*(1+H57))&lt;=D57,'Ligações Ativas'!J54*(1+H57),D57),'Ligações Ativas'!J54*(1+H57)))</f>
        <v>-</v>
      </c>
      <c r="J57" s="43" t="str">
        <f>IF(H57="-","-",IF(('Ligações Ativas'!D54-'Ligações Ativas'!H54)&gt;=0,IF((I57*(1+$H57))&lt;=E57,I57*(1+$H57),E57),I57*(1+$H57)))</f>
        <v>-</v>
      </c>
      <c r="K57" s="43" t="str">
        <f>IF(I57="-","-",IF(('Ligações Ativas'!E54-'Ligações Ativas'!I54)&gt;=0,IF((J57*(1+$H57))&lt;=F57,J57*(1+$H57),F57),J57*(1+$H57)))</f>
        <v>-</v>
      </c>
      <c r="L57" s="43" t="str">
        <f>IF(J57="-","-",IF(('Ligações Ativas'!F54-'Ligações Ativas'!J54)&gt;=0,IF((K57*(1+$H57))&lt;=G57,K57*(1+$H57),G57),K57*(1+$H57)))</f>
        <v>-</v>
      </c>
      <c r="M57" s="43"/>
      <c r="O57" s="48">
        <f>'Ligações Ativas'!K54</f>
        <v>0</v>
      </c>
    </row>
    <row r="58" spans="1:15" x14ac:dyDescent="0.2">
      <c r="A58" s="41">
        <v>48</v>
      </c>
      <c r="B58" s="41" t="s">
        <v>36</v>
      </c>
      <c r="C58" s="54">
        <f>'Ligações Ativas'!O55</f>
        <v>1.5971500951264914E-2</v>
      </c>
      <c r="D58" s="43">
        <f>IF(C58="-","-",'Ligações Ativas'!F55*(1+C58))</f>
        <v>1270.9803476900324</v>
      </c>
      <c r="E58" s="43">
        <f t="shared" si="1"/>
        <v>1291.2798115222026</v>
      </c>
      <c r="F58" s="43">
        <f t="shared" si="2"/>
        <v>1311.9034882602787</v>
      </c>
      <c r="G58" s="43">
        <f t="shared" si="3"/>
        <v>1332.8565560709953</v>
      </c>
      <c r="H58" s="54" t="str">
        <f>IF('Ligações Ativas'!S55="-","-",'Ligações Ativas'!S55)</f>
        <v>-</v>
      </c>
      <c r="I58" s="43" t="str">
        <f>IF(H58="-","-",IF(('Ligações Ativas'!C55-'Ligações Ativas'!G55)&gt;=0,IF(('Ligações Ativas'!J55*(1+H58))&lt;=D58,'Ligações Ativas'!J55*(1+H58),D58),'Ligações Ativas'!J55*(1+H58)))</f>
        <v>-</v>
      </c>
      <c r="J58" s="43" t="str">
        <f>IF(H58="-","-",IF(('Ligações Ativas'!D55-'Ligações Ativas'!H55)&gt;=0,IF((I58*(1+$H58))&lt;=E58,I58*(1+$H58),E58),I58*(1+$H58)))</f>
        <v>-</v>
      </c>
      <c r="K58" s="43" t="str">
        <f>IF(I58="-","-",IF(('Ligações Ativas'!E55-'Ligações Ativas'!I55)&gt;=0,IF((J58*(1+$H58))&lt;=F58,J58*(1+$H58),F58),J58*(1+$H58)))</f>
        <v>-</v>
      </c>
      <c r="L58" s="43" t="str">
        <f>IF(J58="-","-",IF(('Ligações Ativas'!F55-'Ligações Ativas'!J55)&gt;=0,IF((K58*(1+$H58))&lt;=G58,K58*(1+$H58),G58),K58*(1+$H58)))</f>
        <v>-</v>
      </c>
      <c r="M58" s="43"/>
      <c r="O58" s="48">
        <f>'Ligações Ativas'!K55</f>
        <v>0</v>
      </c>
    </row>
    <row r="59" spans="1:15" x14ac:dyDescent="0.2">
      <c r="A59" s="41">
        <v>49</v>
      </c>
      <c r="B59" s="41" t="s">
        <v>107</v>
      </c>
      <c r="C59" s="54">
        <f>'Ligações Ativas'!O56</f>
        <v>1.3762155045595359E-2</v>
      </c>
      <c r="D59" s="43">
        <f>IF(C59="-","-",'Ligações Ativas'!F56*(1+C59))</f>
        <v>4594.3700866666377</v>
      </c>
      <c r="E59" s="43">
        <f t="shared" si="1"/>
        <v>4657.5985201361891</v>
      </c>
      <c r="F59" s="43">
        <f t="shared" si="2"/>
        <v>4721.6971131104383</v>
      </c>
      <c r="G59" s="43">
        <f t="shared" si="3"/>
        <v>4786.6778408594037</v>
      </c>
      <c r="H59" s="54" t="str">
        <f>IF('Ligações Ativas'!S56="-","-",'Ligações Ativas'!S56)</f>
        <v>-</v>
      </c>
      <c r="I59" s="43" t="str">
        <f>IF(H59="-","-",IF(('Ligações Ativas'!C56-'Ligações Ativas'!G56)&gt;=0,IF(('Ligações Ativas'!J56*(1+H59))&lt;=D59,'Ligações Ativas'!J56*(1+H59),D59),'Ligações Ativas'!J56*(1+H59)))</f>
        <v>-</v>
      </c>
      <c r="J59" s="43" t="str">
        <f>IF(H59="-","-",IF(('Ligações Ativas'!D56-'Ligações Ativas'!H56)&gt;=0,IF((I59*(1+$H59))&lt;=E59,I59*(1+$H59),E59),I59*(1+$H59)))</f>
        <v>-</v>
      </c>
      <c r="K59" s="43" t="str">
        <f>IF(I59="-","-",IF(('Ligações Ativas'!E56-'Ligações Ativas'!I56)&gt;=0,IF((J59*(1+$H59))&lt;=F59,J59*(1+$H59),F59),J59*(1+$H59)))</f>
        <v>-</v>
      </c>
      <c r="L59" s="43" t="str">
        <f>IF(J59="-","-",IF(('Ligações Ativas'!F56-'Ligações Ativas'!J56)&gt;=0,IF((K59*(1+$H59))&lt;=G59,K59*(1+$H59),G59),K59*(1+$H59)))</f>
        <v>-</v>
      </c>
      <c r="M59" s="43"/>
      <c r="O59" s="48">
        <f>'Ligações Ativas'!K56</f>
        <v>0</v>
      </c>
    </row>
    <row r="60" spans="1:15" x14ac:dyDescent="0.2">
      <c r="A60" s="41">
        <v>50</v>
      </c>
      <c r="B60" s="41" t="s">
        <v>108</v>
      </c>
      <c r="C60" s="54">
        <f>'Ligações Ativas'!O57</f>
        <v>3.0535020349163344E-2</v>
      </c>
      <c r="D60" s="43">
        <f>IF(C60="-","-",'Ligações Ativas'!F57*(1+C60))</f>
        <v>2496.9863543060228</v>
      </c>
      <c r="E60" s="43">
        <f t="shared" si="1"/>
        <v>2573.2318834463408</v>
      </c>
      <c r="F60" s="43">
        <f t="shared" si="2"/>
        <v>2651.8055713704912</v>
      </c>
      <c r="G60" s="43">
        <f t="shared" si="3"/>
        <v>2732.7785084543143</v>
      </c>
      <c r="H60" s="54" t="str">
        <f>IF('Ligações Ativas'!S57="-","-",'Ligações Ativas'!S57)</f>
        <v>-</v>
      </c>
      <c r="I60" s="43" t="str">
        <f>IF(H60="-","-",IF(('Ligações Ativas'!C57-'Ligações Ativas'!G57)&gt;=0,IF(('Ligações Ativas'!J57*(1+H60))&lt;=D60,'Ligações Ativas'!J57*(1+H60),D60),'Ligações Ativas'!J57*(1+H60)))</f>
        <v>-</v>
      </c>
      <c r="J60" s="43" t="str">
        <f>IF(H60="-","-",IF(('Ligações Ativas'!D57-'Ligações Ativas'!H57)&gt;=0,IF((I60*(1+$H60))&lt;=E60,I60*(1+$H60),E60),I60*(1+$H60)))</f>
        <v>-</v>
      </c>
      <c r="K60" s="43" t="str">
        <f>IF(I60="-","-",IF(('Ligações Ativas'!E57-'Ligações Ativas'!I57)&gt;=0,IF((J60*(1+$H60))&lt;=F60,J60*(1+$H60),F60),J60*(1+$H60)))</f>
        <v>-</v>
      </c>
      <c r="L60" s="43" t="str">
        <f>IF(J60="-","-",IF(('Ligações Ativas'!F57-'Ligações Ativas'!J57)&gt;=0,IF((K60*(1+$H60))&lt;=G60,K60*(1+$H60),G60),K60*(1+$H60)))</f>
        <v>-</v>
      </c>
      <c r="M60" s="43"/>
      <c r="O60" s="48">
        <f>'Ligações Ativas'!K57</f>
        <v>0</v>
      </c>
    </row>
    <row r="61" spans="1:15" x14ac:dyDescent="0.2">
      <c r="A61" s="41">
        <v>51</v>
      </c>
      <c r="B61" s="41" t="s">
        <v>109</v>
      </c>
      <c r="C61" s="54">
        <f>'Ligações Ativas'!O58</f>
        <v>2.9275353029873417E-2</v>
      </c>
      <c r="D61" s="43">
        <f>IF(C61="-","-",'Ligações Ativas'!F58*(1+C61))</f>
        <v>2445.5582387989793</v>
      </c>
      <c r="E61" s="43">
        <f t="shared" si="1"/>
        <v>2517.152819594935</v>
      </c>
      <c r="F61" s="43">
        <f t="shared" si="2"/>
        <v>2590.8433570187181</v>
      </c>
      <c r="G61" s="43">
        <f t="shared" si="3"/>
        <v>2666.6912109405434</v>
      </c>
      <c r="H61" s="54" t="str">
        <f>IF('Ligações Ativas'!S58="-","-",'Ligações Ativas'!S58)</f>
        <v>-</v>
      </c>
      <c r="I61" s="43" t="str">
        <f>IF(H61="-","-",IF(('Ligações Ativas'!C58-'Ligações Ativas'!G58)&gt;=0,IF(('Ligações Ativas'!J58*(1+H61))&lt;=D61,'Ligações Ativas'!J58*(1+H61),D61),'Ligações Ativas'!J58*(1+H61)))</f>
        <v>-</v>
      </c>
      <c r="J61" s="43" t="str">
        <f>IF(H61="-","-",IF(('Ligações Ativas'!D58-'Ligações Ativas'!H58)&gt;=0,IF((I61*(1+$H61))&lt;=E61,I61*(1+$H61),E61),I61*(1+$H61)))</f>
        <v>-</v>
      </c>
      <c r="K61" s="43" t="str">
        <f>IF(I61="-","-",IF(('Ligações Ativas'!E58-'Ligações Ativas'!I58)&gt;=0,IF((J61*(1+$H61))&lt;=F61,J61*(1+$H61),F61),J61*(1+$H61)))</f>
        <v>-</v>
      </c>
      <c r="L61" s="43" t="str">
        <f>IF(J61="-","-",IF(('Ligações Ativas'!F58-'Ligações Ativas'!J58)&gt;=0,IF((K61*(1+$H61))&lt;=G61,K61*(1+$H61),G61),K61*(1+$H61)))</f>
        <v>-</v>
      </c>
      <c r="M61" s="43"/>
      <c r="O61" s="48">
        <f>'Ligações Ativas'!K58</f>
        <v>0</v>
      </c>
    </row>
    <row r="62" spans="1:15" x14ac:dyDescent="0.2">
      <c r="A62" s="41">
        <v>52</v>
      </c>
      <c r="B62" s="41" t="s">
        <v>110</v>
      </c>
      <c r="C62" s="54">
        <f>'Ligações Ativas'!O59</f>
        <v>1.7758787995680324E-2</v>
      </c>
      <c r="D62" s="43">
        <f>IF(C62="-","-",'Ligações Ativas'!F59*(1+C62))</f>
        <v>8171.585308817318</v>
      </c>
      <c r="E62" s="43">
        <f t="shared" si="1"/>
        <v>8316.7027599052217</v>
      </c>
      <c r="F62" s="43">
        <f t="shared" si="2"/>
        <v>8464.3973210414697</v>
      </c>
      <c r="G62" s="43">
        <f t="shared" si="3"/>
        <v>8614.7147585770508</v>
      </c>
      <c r="H62" s="54">
        <f>IF('Ligações Ativas'!S59="-","-",'Ligações Ativas'!S59)</f>
        <v>1.8434669974602372E-2</v>
      </c>
      <c r="I62" s="43">
        <f>IF(H62="-","-",IF(('Ligações Ativas'!C59-'Ligações Ativas'!G59)&gt;=0,IF(('Ligações Ativas'!J59*(1+H62))&lt;=D62,'Ligações Ativas'!J59*(1+H62),D62),'Ligações Ativas'!J59*(1+H62)))</f>
        <v>5914.0501285425153</v>
      </c>
      <c r="J62" s="43">
        <f>IF(H62="-","-",IF(('Ligações Ativas'!D59-'Ligações Ativas'!H59)&gt;=0,IF((I62*(1+$H62))&lt;=E62,I62*(1+$H62),E62),I62*(1+$H62)))</f>
        <v>6023.0736908754507</v>
      </c>
      <c r="K62" s="43">
        <f>IF(I62="-","-",IF(('Ligações Ativas'!E59-'Ligações Ativas'!I59)&gt;=0,IF((J62*(1+$H62))&lt;=F62,J62*(1+$H62),F62),J62*(1+$H62)))</f>
        <v>6134.1070665994494</v>
      </c>
      <c r="L62" s="43">
        <f>IF(J62="-","-",IF(('Ligações Ativas'!F59-'Ligações Ativas'!J59)&gt;=0,IF((K62*(1+$H62))&lt;=G62,K62*(1+$H62),G62),K62*(1+$H62)))</f>
        <v>6247.1873059610862</v>
      </c>
      <c r="M62" s="43"/>
      <c r="O62" s="48">
        <f>'Ligações Ativas'!K59</f>
        <v>0</v>
      </c>
    </row>
    <row r="63" spans="1:15" x14ac:dyDescent="0.2">
      <c r="A63" s="41">
        <v>53</v>
      </c>
      <c r="B63" s="41" t="s">
        <v>111</v>
      </c>
      <c r="C63" s="54">
        <f>'Ligações Ativas'!O60</f>
        <v>-5.9469942934367399E-3</v>
      </c>
      <c r="D63" s="43">
        <f>IF(C63="-","-",'Ligações Ativas'!F60*(1+C63))</f>
        <v>1630.2469293587637</v>
      </c>
      <c r="E63" s="43">
        <f t="shared" si="1"/>
        <v>1620.5518601729746</v>
      </c>
      <c r="F63" s="43">
        <f t="shared" si="2"/>
        <v>1610.9144475083076</v>
      </c>
      <c r="G63" s="43">
        <f t="shared" si="3"/>
        <v>1601.334348481761</v>
      </c>
      <c r="H63" s="54" t="str">
        <f>IF('Ligações Ativas'!S60="-","-",'Ligações Ativas'!S60)</f>
        <v>-</v>
      </c>
      <c r="I63" s="43" t="str">
        <f>IF(H63="-","-",IF(('Ligações Ativas'!C60-'Ligações Ativas'!G60)&gt;=0,IF(('Ligações Ativas'!J60*(1+H63))&lt;=D63,'Ligações Ativas'!J60*(1+H63),D63),'Ligações Ativas'!J60*(1+H63)))</f>
        <v>-</v>
      </c>
      <c r="J63" s="43" t="str">
        <f>IF(H63="-","-",IF(('Ligações Ativas'!D60-'Ligações Ativas'!H60)&gt;=0,IF((I63*(1+$H63))&lt;=E63,I63*(1+$H63),E63),I63*(1+$H63)))</f>
        <v>-</v>
      </c>
      <c r="K63" s="43" t="str">
        <f>IF(I63="-","-",IF(('Ligações Ativas'!E60-'Ligações Ativas'!I60)&gt;=0,IF((J63*(1+$H63))&lt;=F63,J63*(1+$H63),F63),J63*(1+$H63)))</f>
        <v>-</v>
      </c>
      <c r="L63" s="43" t="str">
        <f>IF(J63="-","-",IF(('Ligações Ativas'!F60-'Ligações Ativas'!J60)&gt;=0,IF((K63*(1+$H63))&lt;=G63,K63*(1+$H63),G63),K63*(1+$H63)))</f>
        <v>-</v>
      </c>
      <c r="M63" s="43"/>
      <c r="O63" s="48">
        <f>'Ligações Ativas'!K60</f>
        <v>0</v>
      </c>
    </row>
    <row r="64" spans="1:15" x14ac:dyDescent="0.2">
      <c r="A64" s="41">
        <v>54</v>
      </c>
      <c r="B64" s="41" t="s">
        <v>112</v>
      </c>
      <c r="C64" s="54">
        <f>'Ligações Ativas'!O61</f>
        <v>1.071667605957948E-2</v>
      </c>
      <c r="D64" s="43">
        <f>IF(C64="-","-",'Ligações Ativas'!F61*(1+C64))</f>
        <v>3436.4366986025698</v>
      </c>
      <c r="E64" s="43">
        <f t="shared" si="1"/>
        <v>3473.263877500744</v>
      </c>
      <c r="F64" s="43">
        <f t="shared" si="2"/>
        <v>3510.4857213453579</v>
      </c>
      <c r="G64" s="43">
        <f t="shared" si="3"/>
        <v>3548.1064596327951</v>
      </c>
      <c r="H64" s="54" t="str">
        <f>IF('Ligações Ativas'!S61="-","-",'Ligações Ativas'!S61)</f>
        <v>-</v>
      </c>
      <c r="I64" s="43" t="str">
        <f>IF(H64="-","-",IF(('Ligações Ativas'!C61-'Ligações Ativas'!G61)&gt;=0,IF(('Ligações Ativas'!J61*(1+H64))&lt;=D64,'Ligações Ativas'!J61*(1+H64),D64),'Ligações Ativas'!J61*(1+H64)))</f>
        <v>-</v>
      </c>
      <c r="J64" s="43" t="str">
        <f>IF(H64="-","-",IF(('Ligações Ativas'!D61-'Ligações Ativas'!H61)&gt;=0,IF((I64*(1+$H64))&lt;=E64,I64*(1+$H64),E64),I64*(1+$H64)))</f>
        <v>-</v>
      </c>
      <c r="K64" s="43" t="str">
        <f>IF(I64="-","-",IF(('Ligações Ativas'!E61-'Ligações Ativas'!I61)&gt;=0,IF((J64*(1+$H64))&lt;=F64,J64*(1+$H64),F64),J64*(1+$H64)))</f>
        <v>-</v>
      </c>
      <c r="L64" s="43" t="str">
        <f>IF(J64="-","-",IF(('Ligações Ativas'!F61-'Ligações Ativas'!J61)&gt;=0,IF((K64*(1+$H64))&lt;=G64,K64*(1+$H64),G64),K64*(1+$H64)))</f>
        <v>-</v>
      </c>
      <c r="M64" s="43"/>
      <c r="O64" s="48">
        <f>'Ligações Ativas'!K61</f>
        <v>0</v>
      </c>
    </row>
    <row r="65" spans="1:15" x14ac:dyDescent="0.2">
      <c r="A65" s="41">
        <v>55</v>
      </c>
      <c r="B65" s="41" t="s">
        <v>113</v>
      </c>
      <c r="C65" s="54">
        <f>'Ligações Ativas'!O62</f>
        <v>8.2109991263857648E-3</v>
      </c>
      <c r="D65" s="43">
        <f>IF(C65="-","-",'Ligações Ativas'!F62*(1+C65))</f>
        <v>1415.5282427734455</v>
      </c>
      <c r="E65" s="43">
        <f t="shared" si="1"/>
        <v>1427.1511439382325</v>
      </c>
      <c r="F65" s="43">
        <f t="shared" si="2"/>
        <v>1438.8694807343297</v>
      </c>
      <c r="G65" s="43">
        <f t="shared" si="3"/>
        <v>1450.6840367836223</v>
      </c>
      <c r="H65" s="54" t="str">
        <f>IF('Ligações Ativas'!S62="-","-",'Ligações Ativas'!S62)</f>
        <v>-</v>
      </c>
      <c r="I65" s="43" t="str">
        <f>IF(H65="-","-",IF(('Ligações Ativas'!C62-'Ligações Ativas'!G62)&gt;=0,IF(('Ligações Ativas'!J62*(1+H65))&lt;=D65,'Ligações Ativas'!J62*(1+H65),D65),'Ligações Ativas'!J62*(1+H65)))</f>
        <v>-</v>
      </c>
      <c r="J65" s="43" t="str">
        <f>IF(H65="-","-",IF(('Ligações Ativas'!D62-'Ligações Ativas'!H62)&gt;=0,IF((I65*(1+$H65))&lt;=E65,I65*(1+$H65),E65),I65*(1+$H65)))</f>
        <v>-</v>
      </c>
      <c r="K65" s="43" t="str">
        <f>IF(I65="-","-",IF(('Ligações Ativas'!E62-'Ligações Ativas'!I62)&gt;=0,IF((J65*(1+$H65))&lt;=F65,J65*(1+$H65),F65),J65*(1+$H65)))</f>
        <v>-</v>
      </c>
      <c r="L65" s="43" t="str">
        <f>IF(J65="-","-",IF(('Ligações Ativas'!F62-'Ligações Ativas'!J62)&gt;=0,IF((K65*(1+$H65))&lt;=G65,K65*(1+$H65),G65),K65*(1+$H65)))</f>
        <v>-</v>
      </c>
      <c r="M65" s="43"/>
      <c r="O65" s="48">
        <f>'Ligações Ativas'!K62</f>
        <v>0</v>
      </c>
    </row>
    <row r="66" spans="1:15" x14ac:dyDescent="0.2">
      <c r="A66" s="41">
        <v>56</v>
      </c>
      <c r="B66" s="41" t="s">
        <v>114</v>
      </c>
      <c r="C66" s="54">
        <f>'Ligações Ativas'!O63</f>
        <v>2.8872934986991537E-2</v>
      </c>
      <c r="D66" s="43">
        <f>IF(C66="-","-",'Ligações Ativas'!F63*(1+C66))</f>
        <v>1936.3388636455181</v>
      </c>
      <c r="E66" s="43">
        <f t="shared" si="1"/>
        <v>1992.2466497683404</v>
      </c>
      <c r="F66" s="43">
        <f t="shared" si="2"/>
        <v>2049.7686577651534</v>
      </c>
      <c r="G66" s="43">
        <f t="shared" si="3"/>
        <v>2108.9514949591799</v>
      </c>
      <c r="H66" s="54" t="str">
        <f>IF('Ligações Ativas'!S63="-","-",'Ligações Ativas'!S63)</f>
        <v>-</v>
      </c>
      <c r="I66" s="43" t="str">
        <f>IF(H66="-","-",IF(('Ligações Ativas'!C63-'Ligações Ativas'!G63)&gt;=0,IF(('Ligações Ativas'!J63*(1+H66))&lt;=D66,'Ligações Ativas'!J63*(1+H66),D66),'Ligações Ativas'!J63*(1+H66)))</f>
        <v>-</v>
      </c>
      <c r="J66" s="43" t="str">
        <f>IF(H66="-","-",IF(('Ligações Ativas'!D63-'Ligações Ativas'!H63)&gt;=0,IF((I66*(1+$H66))&lt;=E66,I66*(1+$H66),E66),I66*(1+$H66)))</f>
        <v>-</v>
      </c>
      <c r="K66" s="43" t="str">
        <f>IF(I66="-","-",IF(('Ligações Ativas'!E63-'Ligações Ativas'!I63)&gt;=0,IF((J66*(1+$H66))&lt;=F66,J66*(1+$H66),F66),J66*(1+$H66)))</f>
        <v>-</v>
      </c>
      <c r="L66" s="43" t="str">
        <f>IF(J66="-","-",IF(('Ligações Ativas'!F63-'Ligações Ativas'!J63)&gt;=0,IF((K66*(1+$H66))&lt;=G66,K66*(1+$H66),G66),K66*(1+$H66)))</f>
        <v>-</v>
      </c>
      <c r="M66" s="43"/>
      <c r="O66" s="48">
        <f>'Ligações Ativas'!K63</f>
        <v>0</v>
      </c>
    </row>
    <row r="67" spans="1:15" x14ac:dyDescent="0.2">
      <c r="A67" s="41">
        <v>57</v>
      </c>
      <c r="B67" s="41" t="s">
        <v>37</v>
      </c>
      <c r="C67" s="54">
        <f>'Ligações Ativas'!O64</f>
        <v>3.1337578784312321E-2</v>
      </c>
      <c r="D67" s="43">
        <f>IF(C67="-","-",'Ligações Ativas'!F64*(1+C67))</f>
        <v>2881.5571951233687</v>
      </c>
      <c r="E67" s="43">
        <f t="shared" si="1"/>
        <v>2971.8582207470495</v>
      </c>
      <c r="F67" s="43">
        <f t="shared" si="2"/>
        <v>3064.9890618755167</v>
      </c>
      <c r="G67" s="43">
        <f t="shared" si="3"/>
        <v>3161.0383980750967</v>
      </c>
      <c r="H67" s="54" t="str">
        <f>IF('Ligações Ativas'!S64="-","-",'Ligações Ativas'!S64)</f>
        <v>-</v>
      </c>
      <c r="I67" s="43" t="str">
        <f>IF(H67="-","-",IF(('Ligações Ativas'!C64-'Ligações Ativas'!G64)&gt;=0,IF(('Ligações Ativas'!J64*(1+H67))&lt;=D67,'Ligações Ativas'!J64*(1+H67),D67),'Ligações Ativas'!J64*(1+H67)))</f>
        <v>-</v>
      </c>
      <c r="J67" s="43" t="str">
        <f>IF(H67="-","-",IF(('Ligações Ativas'!D64-'Ligações Ativas'!H64)&gt;=0,IF((I67*(1+$H67))&lt;=E67,I67*(1+$H67),E67),I67*(1+$H67)))</f>
        <v>-</v>
      </c>
      <c r="K67" s="43" t="str">
        <f>IF(I67="-","-",IF(('Ligações Ativas'!E64-'Ligações Ativas'!I64)&gt;=0,IF((J67*(1+$H67))&lt;=F67,J67*(1+$H67),F67),J67*(1+$H67)))</f>
        <v>-</v>
      </c>
      <c r="L67" s="43" t="str">
        <f>IF(J67="-","-",IF(('Ligações Ativas'!F64-'Ligações Ativas'!J64)&gt;=0,IF((K67*(1+$H67))&lt;=G67,K67*(1+$H67),G67),K67*(1+$H67)))</f>
        <v>-</v>
      </c>
      <c r="M67" s="43"/>
      <c r="O67" s="48">
        <f>'Ligações Ativas'!K64</f>
        <v>0</v>
      </c>
    </row>
    <row r="68" spans="1:15" x14ac:dyDescent="0.2">
      <c r="A68" s="41">
        <v>58</v>
      </c>
      <c r="B68" s="41" t="s">
        <v>115</v>
      </c>
      <c r="C68" s="54">
        <f>'Ligações Ativas'!O65</f>
        <v>1.8373335667985744E-2</v>
      </c>
      <c r="D68" s="43">
        <f>IF(C68="-","-",'Ligações Ativas'!F65*(1+C68))</f>
        <v>9944.415622797882</v>
      </c>
      <c r="E68" s="43">
        <f t="shared" si="1"/>
        <v>10127.127709057509</v>
      </c>
      <c r="F68" s="43">
        <f t="shared" si="2"/>
        <v>10313.196825808584</v>
      </c>
      <c r="G68" s="43">
        <f t="shared" si="3"/>
        <v>10502.68465289917</v>
      </c>
      <c r="H68" s="54">
        <f>IF('Ligações Ativas'!S65="-","-",'Ligações Ativas'!S65)</f>
        <v>3.6118302738064677E-2</v>
      </c>
      <c r="I68" s="43">
        <f>IF(H68="-","-",IF(('Ligações Ativas'!C65-'Ligações Ativas'!G65)&gt;=0,IF(('Ligações Ativas'!J65*(1+H68))&lt;=D68,'Ligações Ativas'!J65*(1+H68),D68),'Ligações Ativas'!J65*(1+H68)))</f>
        <v>8251.6461630059475</v>
      </c>
      <c r="J68" s="43">
        <f>IF(H68="-","-",IF(('Ligações Ativas'!D65-'Ligações Ativas'!H65)&gt;=0,IF((I68*(1+$H68))&lt;=E68,I68*(1+$H68),E68),I68*(1+$H68)))</f>
        <v>8549.6816172087856</v>
      </c>
      <c r="K68" s="43">
        <f>IF(I68="-","-",IF(('Ligações Ativas'!E65-'Ligações Ativas'!I65)&gt;=0,IF((J68*(1+$H68))&lt;=F68,J68*(1+$H68),F68),J68*(1+$H68)))</f>
        <v>8858.4816061731999</v>
      </c>
      <c r="L68" s="43">
        <f>IF(J68="-","-",IF(('Ligações Ativas'!F65-'Ligações Ativas'!J65)&gt;=0,IF((K68*(1+$H68))&lt;=G68,K68*(1+$H68),G68),K68*(1+$H68)))</f>
        <v>9178.4349266245408</v>
      </c>
      <c r="M68" s="43"/>
      <c r="O68" s="48">
        <f>'Ligações Ativas'!K65</f>
        <v>0</v>
      </c>
    </row>
    <row r="69" spans="1:15" x14ac:dyDescent="0.2">
      <c r="A69" s="41">
        <v>59</v>
      </c>
      <c r="B69" s="41" t="s">
        <v>116</v>
      </c>
      <c r="C69" s="54">
        <f>'Ligações Ativas'!O66</f>
        <v>1.9381974608784023E-2</v>
      </c>
      <c r="D69" s="43">
        <f>IF(C69="-","-",'Ligações Ativas'!F66*(1+C69))</f>
        <v>3244.6928251797594</v>
      </c>
      <c r="E69" s="43">
        <f t="shared" si="1"/>
        <v>3307.5813791306973</v>
      </c>
      <c r="F69" s="43">
        <f t="shared" si="2"/>
        <v>3371.6888374374953</v>
      </c>
      <c r="G69" s="43">
        <f t="shared" si="3"/>
        <v>3437.0388248734293</v>
      </c>
      <c r="H69" s="54" t="str">
        <f>IF('Ligações Ativas'!S66="-","-",'Ligações Ativas'!S66)</f>
        <v>-</v>
      </c>
      <c r="I69" s="43" t="str">
        <f>IF(H69="-","-",IF(('Ligações Ativas'!C66-'Ligações Ativas'!G66)&gt;=0,IF(('Ligações Ativas'!J66*(1+H69))&lt;=D69,'Ligações Ativas'!J66*(1+H69),D69),'Ligações Ativas'!J66*(1+H69)))</f>
        <v>-</v>
      </c>
      <c r="J69" s="43" t="str">
        <f>IF(H69="-","-",IF(('Ligações Ativas'!D66-'Ligações Ativas'!H66)&gt;=0,IF((I69*(1+$H69))&lt;=E69,I69*(1+$H69),E69),I69*(1+$H69)))</f>
        <v>-</v>
      </c>
      <c r="K69" s="43" t="str">
        <f>IF(I69="-","-",IF(('Ligações Ativas'!E66-'Ligações Ativas'!I66)&gt;=0,IF((J69*(1+$H69))&lt;=F69,J69*(1+$H69),F69),J69*(1+$H69)))</f>
        <v>-</v>
      </c>
      <c r="L69" s="43" t="str">
        <f>IF(J69="-","-",IF(('Ligações Ativas'!F66-'Ligações Ativas'!J66)&gt;=0,IF((K69*(1+$H69))&lt;=G69,K69*(1+$H69),G69),K69*(1+$H69)))</f>
        <v>-</v>
      </c>
      <c r="M69" s="43"/>
      <c r="O69" s="48">
        <f>'Ligações Ativas'!K66</f>
        <v>0</v>
      </c>
    </row>
    <row r="70" spans="1:15" x14ac:dyDescent="0.2">
      <c r="A70" s="41">
        <v>60</v>
      </c>
      <c r="B70" s="41" t="s">
        <v>38</v>
      </c>
      <c r="C70" s="54">
        <f>'Ligações Ativas'!O67</f>
        <v>5.1882860418857417E-2</v>
      </c>
      <c r="D70" s="123">
        <f>IF(C70="-","-",'Ligações Ativas'!F67*(1+C70))</f>
        <v>35571.522690784506</v>
      </c>
      <c r="E70" s="123">
        <f t="shared" si="1"/>
        <v>37417.075037436698</v>
      </c>
      <c r="F70" s="123">
        <f t="shared" si="2"/>
        <v>39358.379918885941</v>
      </c>
      <c r="G70" s="123">
        <f t="shared" si="3"/>
        <v>41400.40525052986</v>
      </c>
      <c r="H70" s="54">
        <f>IF('Ligações Ativas'!S67="-","-",'Ligações Ativas'!S67)</f>
        <v>2.6765412833915637E-2</v>
      </c>
      <c r="I70" s="123">
        <f>IF(H70="-","-",IF(('Ligações Ativas'!C67-'Ligações Ativas'!G67)&gt;=0,IF(('Ligações Ativas'!J67*(1+H70))&lt;=D70,'Ligações Ativas'!J67*(1+H70),D70),'Ligações Ativas'!J67*(1+H70)))</f>
        <v>10849.830117415986</v>
      </c>
      <c r="J70" s="123">
        <f>IF(H70="-","-",IF(('Ligações Ativas'!D67-'Ligações Ativas'!H67)&gt;=0,IF((I70*(1+$H70))&lt;=E70,I70*(1+$H70),E70),I70*(1+$H70)))</f>
        <v>11140.230299686476</v>
      </c>
      <c r="K70" s="123">
        <f>IF(I70="-","-",IF(('Ligações Ativas'!E67-'Ligações Ativas'!I67)&gt;=0,IF((J70*(1+$H70))&lt;=F70,J70*(1+$H70),F70),J70*(1+$H70)))</f>
        <v>11438.403162722481</v>
      </c>
      <c r="L70" s="123">
        <f>IF(J70="-","-",IF(('Ligações Ativas'!F67-'Ligações Ativas'!J67)&gt;=0,IF((K70*(1+$H70))&lt;=G70,K70*(1+$H70),G70),K70*(1+$H70)))</f>
        <v>11744.556745533515</v>
      </c>
      <c r="M70" s="43" t="s">
        <v>292</v>
      </c>
      <c r="O70" s="48">
        <f>'Ligações Ativas'!K67</f>
        <v>0</v>
      </c>
    </row>
    <row r="71" spans="1:15" x14ac:dyDescent="0.2">
      <c r="A71" s="41">
        <v>61</v>
      </c>
      <c r="B71" s="41" t="s">
        <v>117</v>
      </c>
      <c r="C71" s="54">
        <f>'Ligações Ativas'!O68</f>
        <v>2.339188890347595E-2</v>
      </c>
      <c r="D71" s="43">
        <f>IF(C71="-","-",'Ligações Ativas'!F68*(1+C71))</f>
        <v>7351.0239379936675</v>
      </c>
      <c r="E71" s="43">
        <f t="shared" si="1"/>
        <v>7522.9782732780068</v>
      </c>
      <c r="F71" s="43">
        <f t="shared" si="2"/>
        <v>7698.9549452697884</v>
      </c>
      <c r="G71" s="43">
        <f t="shared" si="3"/>
        <v>7879.0480440224055</v>
      </c>
      <c r="H71" s="54" t="str">
        <f>IF('Ligações Ativas'!S68="-","-",'Ligações Ativas'!S68)</f>
        <v>-</v>
      </c>
      <c r="I71" s="43" t="str">
        <f>IF(H71="-","-",IF(('Ligações Ativas'!C68-'Ligações Ativas'!G68)&gt;=0,IF(('Ligações Ativas'!J68*(1+H71))&lt;=D71,'Ligações Ativas'!J68*(1+H71),D71),'Ligações Ativas'!J68*(1+H71)))</f>
        <v>-</v>
      </c>
      <c r="J71" s="43" t="str">
        <f>IF(H71="-","-",IF(('Ligações Ativas'!D68-'Ligações Ativas'!H68)&gt;=0,IF((I71*(1+$H71))&lt;=E71,I71*(1+$H71),E71),I71*(1+$H71)))</f>
        <v>-</v>
      </c>
      <c r="K71" s="43" t="str">
        <f>IF(I71="-","-",IF(('Ligações Ativas'!E68-'Ligações Ativas'!I68)&gt;=0,IF((J71*(1+$H71))&lt;=F71,J71*(1+$H71),F71),J71*(1+$H71)))</f>
        <v>-</v>
      </c>
      <c r="L71" s="43" t="str">
        <f>IF(J71="-","-",IF(('Ligações Ativas'!F68-'Ligações Ativas'!J68)&gt;=0,IF((K71*(1+$H71))&lt;=G71,K71*(1+$H71),G71),K71*(1+$H71)))</f>
        <v>-</v>
      </c>
      <c r="M71" s="43"/>
      <c r="O71" s="48">
        <f>'Ligações Ativas'!K68</f>
        <v>0</v>
      </c>
    </row>
    <row r="72" spans="1:15" x14ac:dyDescent="0.2">
      <c r="A72" s="41">
        <v>62</v>
      </c>
      <c r="B72" s="41" t="s">
        <v>118</v>
      </c>
      <c r="C72" s="54">
        <f>'Ligações Ativas'!O69</f>
        <v>2.9401992174511584E-2</v>
      </c>
      <c r="D72" s="43">
        <f>IF(C72="-","-",'Ligações Ativas'!F69*(1+C72))</f>
        <v>912.0501650666173</v>
      </c>
      <c r="E72" s="43">
        <f t="shared" si="1"/>
        <v>938.86625688266804</v>
      </c>
      <c r="F72" s="43">
        <f t="shared" si="2"/>
        <v>966.47079522044532</v>
      </c>
      <c r="G72" s="43">
        <f t="shared" si="3"/>
        <v>994.88696197841091</v>
      </c>
      <c r="H72" s="54" t="str">
        <f>IF('Ligações Ativas'!S69="-","-",'Ligações Ativas'!S69)</f>
        <v>-</v>
      </c>
      <c r="I72" s="43" t="str">
        <f>IF(H72="-","-",IF(('Ligações Ativas'!C69-'Ligações Ativas'!G69)&gt;=0,IF(('Ligações Ativas'!J69*(1+H72))&lt;=D72,'Ligações Ativas'!J69*(1+H72),D72),'Ligações Ativas'!J69*(1+H72)))</f>
        <v>-</v>
      </c>
      <c r="J72" s="43" t="str">
        <f>IF(H72="-","-",IF(('Ligações Ativas'!D69-'Ligações Ativas'!H69)&gt;=0,IF((I72*(1+$H72))&lt;=E72,I72*(1+$H72),E72),I72*(1+$H72)))</f>
        <v>-</v>
      </c>
      <c r="K72" s="43" t="str">
        <f>IF(I72="-","-",IF(('Ligações Ativas'!E69-'Ligações Ativas'!I69)&gt;=0,IF((J72*(1+$H72))&lt;=F72,J72*(1+$H72),F72),J72*(1+$H72)))</f>
        <v>-</v>
      </c>
      <c r="L72" s="43" t="str">
        <f>IF(J72="-","-",IF(('Ligações Ativas'!F69-'Ligações Ativas'!J69)&gt;=0,IF((K72*(1+$H72))&lt;=G72,K72*(1+$H72),G72),K72*(1+$H72)))</f>
        <v>-</v>
      </c>
      <c r="M72" s="43"/>
      <c r="O72" s="48">
        <f>'Ligações Ativas'!K69</f>
        <v>0</v>
      </c>
    </row>
    <row r="73" spans="1:15" x14ac:dyDescent="0.2">
      <c r="A73" s="41">
        <v>63</v>
      </c>
      <c r="B73" s="41" t="s">
        <v>119</v>
      </c>
      <c r="C73" s="54">
        <f>'Ligações Ativas'!O70</f>
        <v>1.9563173125487835E-2</v>
      </c>
      <c r="D73" s="43">
        <f>IF(C73="-","-",'Ligações Ativas'!F70*(1+C73))</f>
        <v>3557.2559110348275</v>
      </c>
      <c r="E73" s="43">
        <f t="shared" si="1"/>
        <v>3626.847124274067</v>
      </c>
      <c r="F73" s="43">
        <f t="shared" si="2"/>
        <v>3697.7997624659188</v>
      </c>
      <c r="G73" s="43">
        <f t="shared" si="3"/>
        <v>3770.140459402428</v>
      </c>
      <c r="H73" s="54">
        <f>IF('Ligações Ativas'!S70="-","-",'Ligações Ativas'!S70)</f>
        <v>1.7795885005181131E-2</v>
      </c>
      <c r="I73" s="43">
        <f>IF(H73="-","-",IF(('Ligações Ativas'!C70-'Ligações Ativas'!G70)&gt;=0,IF(('Ligações Ativas'!J70*(1+H73))&lt;=D73,'Ligações Ativas'!J70*(1+H73),D73),'Ligações Ativas'!J70*(1+H73)))</f>
        <v>2926.1631693898958</v>
      </c>
      <c r="J73" s="43">
        <f>IF(H73="-","-",IF(('Ligações Ativas'!D70-'Ligações Ativas'!H70)&gt;=0,IF((I73*(1+$H73))&lt;=E73,I73*(1+$H73),E73),I73*(1+$H73)))</f>
        <v>2978.2368326587548</v>
      </c>
      <c r="K73" s="43">
        <f>IF(I73="-","-",IF(('Ligações Ativas'!E70-'Ligações Ativas'!I70)&gt;=0,IF((J73*(1+$H73))&lt;=F73,J73*(1+$H73),F73),J73*(1+$H73)))</f>
        <v>3031.2371928509451</v>
      </c>
      <c r="L73" s="43">
        <f>IF(J73="-","-",IF(('Ligações Ativas'!F70-'Ligações Ativas'!J70)&gt;=0,IF((K73*(1+$H73))&lt;=G73,K73*(1+$H73),G73),K73*(1+$H73)))</f>
        <v>3085.1807413583488</v>
      </c>
      <c r="M73" s="43"/>
      <c r="O73" s="48">
        <f>'Ligações Ativas'!K70</f>
        <v>0</v>
      </c>
    </row>
    <row r="74" spans="1:15" x14ac:dyDescent="0.2">
      <c r="A74" s="41">
        <v>64</v>
      </c>
      <c r="B74" s="41" t="s">
        <v>39</v>
      </c>
      <c r="C74" s="54">
        <f>'Ligações Ativas'!O71</f>
        <v>2.7145423977767605E-2</v>
      </c>
      <c r="D74" s="43">
        <f>IF(C74="-","-",'Ligações Ativas'!F71*(1+C74))</f>
        <v>14117.086707150436</v>
      </c>
      <c r="E74" s="43">
        <f t="shared" si="1"/>
        <v>14500.301011146941</v>
      </c>
      <c r="F74" s="43">
        <f t="shared" si="2"/>
        <v>14893.917829899776</v>
      </c>
      <c r="G74" s="43">
        <f t="shared" si="3"/>
        <v>15298.219544082436</v>
      </c>
      <c r="H74" s="54">
        <f>IF('Ligações Ativas'!S71="-","-",'Ligações Ativas'!S71)</f>
        <v>0.16296677728051831</v>
      </c>
      <c r="I74" s="43">
        <f>IF(H74="-","-",IF(('Ligações Ativas'!C71-'Ligações Ativas'!G71)&gt;=0,IF(('Ligações Ativas'!J71*(1+H74))&lt;=D74,'Ligações Ativas'!J71*(1+H74),D74),'Ligações Ativas'!J71*(1+H74)))</f>
        <v>7268.5423580032393</v>
      </c>
      <c r="J74" s="43">
        <f>IF(H74="-","-",IF(('Ligações Ativas'!D71-'Ligações Ativas'!H71)&gt;=0,IF((I74*(1+$H74))&lt;=E74,I74*(1+$H74),E74),I74*(1+$H74)))</f>
        <v>8453.0732816139662</v>
      </c>
      <c r="K74" s="43">
        <f>IF(I74="-","-",IF(('Ligações Ativas'!E71-'Ligações Ativas'!I71)&gt;=0,IF((J74*(1+$H74))&lt;=F74,J74*(1+$H74),F74),J74*(1+$H74)))</f>
        <v>9830.6433924346493</v>
      </c>
      <c r="L74" s="43">
        <f>IF(J74="-","-",IF(('Ligações Ativas'!F71-'Ligações Ativas'!J71)&gt;=0,IF((K74*(1+$H74))&lt;=G74,K74*(1+$H74),G74),K74*(1+$H74)))</f>
        <v>11432.711664693747</v>
      </c>
      <c r="M74" s="43"/>
      <c r="O74" s="48">
        <f>'Ligações Ativas'!K71</f>
        <v>0</v>
      </c>
    </row>
    <row r="75" spans="1:15" x14ac:dyDescent="0.2">
      <c r="A75" s="41">
        <v>65</v>
      </c>
      <c r="B75" s="41" t="s">
        <v>120</v>
      </c>
      <c r="C75" s="54">
        <f>'Ligações Ativas'!O72</f>
        <v>1.8953173871673317E-2</v>
      </c>
      <c r="D75" s="43">
        <f>IF(C75="-","-",'Ligações Ativas'!F72*(1+C75))</f>
        <v>1488.6905870265145</v>
      </c>
      <c r="E75" s="43">
        <f t="shared" si="1"/>
        <v>1516.9059985635515</v>
      </c>
      <c r="F75" s="43">
        <f t="shared" si="2"/>
        <v>1545.6561817013107</v>
      </c>
      <c r="G75" s="43">
        <f t="shared" si="3"/>
        <v>1574.9512720589223</v>
      </c>
      <c r="H75" s="54" t="str">
        <f>IF('Ligações Ativas'!S72="-","-",'Ligações Ativas'!S72)</f>
        <v>-</v>
      </c>
      <c r="I75" s="43" t="str">
        <f>IF(H75="-","-",IF(('Ligações Ativas'!C72-'Ligações Ativas'!G72)&gt;=0,IF(('Ligações Ativas'!J72*(1+H75))&lt;=D75,'Ligações Ativas'!J72*(1+H75),D75),'Ligações Ativas'!J72*(1+H75)))</f>
        <v>-</v>
      </c>
      <c r="J75" s="43" t="str">
        <f>IF(H75="-","-",IF(('Ligações Ativas'!D72-'Ligações Ativas'!H72)&gt;=0,IF((I75*(1+$H75))&lt;=E75,I75*(1+$H75),E75),I75*(1+$H75)))</f>
        <v>-</v>
      </c>
      <c r="K75" s="43" t="str">
        <f>IF(I75="-","-",IF(('Ligações Ativas'!E72-'Ligações Ativas'!I72)&gt;=0,IF((J75*(1+$H75))&lt;=F75,J75*(1+$H75),F75),J75*(1+$H75)))</f>
        <v>-</v>
      </c>
      <c r="L75" s="43" t="str">
        <f>IF(J75="-","-",IF(('Ligações Ativas'!F72-'Ligações Ativas'!J72)&gt;=0,IF((K75*(1+$H75))&lt;=G75,K75*(1+$H75),G75),K75*(1+$H75)))</f>
        <v>-</v>
      </c>
      <c r="M75" s="43"/>
      <c r="O75" s="48">
        <f>'Ligações Ativas'!K72</f>
        <v>0</v>
      </c>
    </row>
    <row r="76" spans="1:15" x14ac:dyDescent="0.2">
      <c r="A76" s="41">
        <v>66</v>
      </c>
      <c r="B76" s="41" t="s">
        <v>121</v>
      </c>
      <c r="C76" s="54">
        <f>'Ligações Ativas'!O73</f>
        <v>1.7752868200425365E-2</v>
      </c>
      <c r="D76" s="43">
        <f>IF(C76="-","-",'Ligações Ativas'!F73*(1+C76))</f>
        <v>5068.4092836381178</v>
      </c>
      <c r="E76" s="43">
        <f t="shared" ref="E76:E139" si="4">IF(C76="-","-",D76*(1+$C76))</f>
        <v>5158.3880856363576</v>
      </c>
      <c r="F76" s="43">
        <f t="shared" ref="F76:F139" si="5">IF(D76="-","-",E76*(1+$C76))</f>
        <v>5249.9642694473041</v>
      </c>
      <c r="G76" s="43">
        <f t="shared" ref="G76:G139" si="6">IF(E76="-","-",F76*(1+$C76))</f>
        <v>5343.1661931797444</v>
      </c>
      <c r="H76" s="54" t="str">
        <f>IF('Ligações Ativas'!S73="-","-",'Ligações Ativas'!S73)</f>
        <v>-</v>
      </c>
      <c r="I76" s="43" t="str">
        <f>IF(H76="-","-",IF(('Ligações Ativas'!C73-'Ligações Ativas'!G73)&gt;=0,IF(('Ligações Ativas'!J73*(1+H76))&lt;=D76,'Ligações Ativas'!J73*(1+H76),D76),'Ligações Ativas'!J73*(1+H76)))</f>
        <v>-</v>
      </c>
      <c r="J76" s="43" t="str">
        <f>IF(H76="-","-",IF(('Ligações Ativas'!D73-'Ligações Ativas'!H73)&gt;=0,IF((I76*(1+$H76))&lt;=E76,I76*(1+$H76),E76),I76*(1+$H76)))</f>
        <v>-</v>
      </c>
      <c r="K76" s="43" t="str">
        <f>IF(I76="-","-",IF(('Ligações Ativas'!E73-'Ligações Ativas'!I73)&gt;=0,IF((J76*(1+$H76))&lt;=F76,J76*(1+$H76),F76),J76*(1+$H76)))</f>
        <v>-</v>
      </c>
      <c r="L76" s="43" t="str">
        <f>IF(J76="-","-",IF(('Ligações Ativas'!F73-'Ligações Ativas'!J73)&gt;=0,IF((K76*(1+$H76))&lt;=G76,K76*(1+$H76),G76),K76*(1+$H76)))</f>
        <v>-</v>
      </c>
      <c r="M76" s="43"/>
      <c r="O76" s="48">
        <f>'Ligações Ativas'!K73</f>
        <v>0</v>
      </c>
    </row>
    <row r="77" spans="1:15" x14ac:dyDescent="0.2">
      <c r="A77" s="41">
        <v>67</v>
      </c>
      <c r="B77" s="41" t="s">
        <v>122</v>
      </c>
      <c r="C77" s="54">
        <f>'Ligações Ativas'!O74</f>
        <v>1.6734579100416754E-2</v>
      </c>
      <c r="D77" s="43">
        <f>IF(C77="-","-",'Ligações Ativas'!F74*(1+C77))</f>
        <v>1486.4659546448092</v>
      </c>
      <c r="E77" s="43">
        <f t="shared" si="4"/>
        <v>1511.3413367428893</v>
      </c>
      <c r="F77" s="43">
        <f t="shared" si="5"/>
        <v>1536.6329978903427</v>
      </c>
      <c r="G77" s="43">
        <f t="shared" si="6"/>
        <v>1562.3479043418492</v>
      </c>
      <c r="H77" s="54" t="str">
        <f>IF('Ligações Ativas'!S74="-","-",'Ligações Ativas'!S74)</f>
        <v>-</v>
      </c>
      <c r="I77" s="43" t="str">
        <f>IF(H77="-","-",IF(('Ligações Ativas'!C74-'Ligações Ativas'!G74)&gt;=0,IF(('Ligações Ativas'!J74*(1+H77))&lt;=D77,'Ligações Ativas'!J74*(1+H77),D77),'Ligações Ativas'!J74*(1+H77)))</f>
        <v>-</v>
      </c>
      <c r="J77" s="43" t="str">
        <f>IF(H77="-","-",IF(('Ligações Ativas'!D74-'Ligações Ativas'!H74)&gt;=0,IF((I77*(1+$H77))&lt;=E77,I77*(1+$H77),E77),I77*(1+$H77)))</f>
        <v>-</v>
      </c>
      <c r="K77" s="43" t="str">
        <f>IF(I77="-","-",IF(('Ligações Ativas'!E74-'Ligações Ativas'!I74)&gt;=0,IF((J77*(1+$H77))&lt;=F77,J77*(1+$H77),F77),J77*(1+$H77)))</f>
        <v>-</v>
      </c>
      <c r="L77" s="43" t="str">
        <f>IF(J77="-","-",IF(('Ligações Ativas'!F74-'Ligações Ativas'!J74)&gt;=0,IF((K77*(1+$H77))&lt;=G77,K77*(1+$H77),G77),K77*(1+$H77)))</f>
        <v>-</v>
      </c>
      <c r="M77" s="43"/>
      <c r="O77" s="48">
        <f>'Ligações Ativas'!K74</f>
        <v>0</v>
      </c>
    </row>
    <row r="78" spans="1:15" x14ac:dyDescent="0.2">
      <c r="A78" s="41">
        <v>68</v>
      </c>
      <c r="B78" s="41" t="s">
        <v>123</v>
      </c>
      <c r="C78" s="54">
        <f>'Ligações Ativas'!O75</f>
        <v>1.7347496352781395E-2</v>
      </c>
      <c r="D78" s="43">
        <f>IF(C78="-","-",'Ligações Ativas'!F75*(1+C78))</f>
        <v>1277.7884554190935</v>
      </c>
      <c r="E78" s="43">
        <f t="shared" si="4"/>
        <v>1299.9548859891022</v>
      </c>
      <c r="F78" s="43">
        <f t="shared" si="5"/>
        <v>1322.5058486325784</v>
      </c>
      <c r="G78" s="43">
        <f t="shared" si="6"/>
        <v>1345.4480140182641</v>
      </c>
      <c r="H78" s="54" t="str">
        <f>IF('Ligações Ativas'!S75="-","-",'Ligações Ativas'!S75)</f>
        <v>-</v>
      </c>
      <c r="I78" s="43" t="str">
        <f>IF(H78="-","-",IF(('Ligações Ativas'!C75-'Ligações Ativas'!G75)&gt;=0,IF(('Ligações Ativas'!J75*(1+H78))&lt;=D78,'Ligações Ativas'!J75*(1+H78),D78),'Ligações Ativas'!J75*(1+H78)))</f>
        <v>-</v>
      </c>
      <c r="J78" s="43" t="str">
        <f>IF(H78="-","-",IF(('Ligações Ativas'!D75-'Ligações Ativas'!H75)&gt;=0,IF((I78*(1+$H78))&lt;=E78,I78*(1+$H78),E78),I78*(1+$H78)))</f>
        <v>-</v>
      </c>
      <c r="K78" s="43" t="str">
        <f>IF(I78="-","-",IF(('Ligações Ativas'!E75-'Ligações Ativas'!I75)&gt;=0,IF((J78*(1+$H78))&lt;=F78,J78*(1+$H78),F78),J78*(1+$H78)))</f>
        <v>-</v>
      </c>
      <c r="L78" s="43" t="str">
        <f>IF(J78="-","-",IF(('Ligações Ativas'!F75-'Ligações Ativas'!J75)&gt;=0,IF((K78*(1+$H78))&lt;=G78,K78*(1+$H78),G78),K78*(1+$H78)))</f>
        <v>-</v>
      </c>
      <c r="M78" s="43"/>
      <c r="O78" s="48">
        <f>'Ligações Ativas'!K75</f>
        <v>0</v>
      </c>
    </row>
    <row r="79" spans="1:15" x14ac:dyDescent="0.2">
      <c r="A79" s="41">
        <v>69</v>
      </c>
      <c r="B79" s="41" t="s">
        <v>124</v>
      </c>
      <c r="C79" s="54">
        <f>'Ligações Ativas'!O76</f>
        <v>3.0047427152026723E-2</v>
      </c>
      <c r="D79" s="43">
        <f>IF(C79="-","-",'Ligações Ativas'!F76*(1+C79))</f>
        <v>1406.0147380625165</v>
      </c>
      <c r="E79" s="43">
        <f t="shared" si="4"/>
        <v>1448.2618634791261</v>
      </c>
      <c r="F79" s="43">
        <f t="shared" si="5"/>
        <v>1491.7784063190736</v>
      </c>
      <c r="G79" s="43">
        <f t="shared" si="6"/>
        <v>1536.6025093099126</v>
      </c>
      <c r="H79" s="54" t="str">
        <f>IF('Ligações Ativas'!S76="-","-",'Ligações Ativas'!S76)</f>
        <v>-</v>
      </c>
      <c r="I79" s="43" t="str">
        <f>IF(H79="-","-",IF(('Ligações Ativas'!C76-'Ligações Ativas'!G76)&gt;=0,IF(('Ligações Ativas'!J76*(1+H79))&lt;=D79,'Ligações Ativas'!J76*(1+H79),D79),'Ligações Ativas'!J76*(1+H79)))</f>
        <v>-</v>
      </c>
      <c r="J79" s="43" t="str">
        <f>IF(H79="-","-",IF(('Ligações Ativas'!D76-'Ligações Ativas'!H76)&gt;=0,IF((I79*(1+$H79))&lt;=E79,I79*(1+$H79),E79),I79*(1+$H79)))</f>
        <v>-</v>
      </c>
      <c r="K79" s="43" t="str">
        <f>IF(I79="-","-",IF(('Ligações Ativas'!E76-'Ligações Ativas'!I76)&gt;=0,IF((J79*(1+$H79))&lt;=F79,J79*(1+$H79),F79),J79*(1+$H79)))</f>
        <v>-</v>
      </c>
      <c r="L79" s="43" t="str">
        <f>IF(J79="-","-",IF(('Ligações Ativas'!F76-'Ligações Ativas'!J76)&gt;=0,IF((K79*(1+$H79))&lt;=G79,K79*(1+$H79),G79),K79*(1+$H79)))</f>
        <v>-</v>
      </c>
      <c r="M79" s="43"/>
      <c r="O79" s="48">
        <f>'Ligações Ativas'!K76</f>
        <v>0</v>
      </c>
    </row>
    <row r="80" spans="1:15" x14ac:dyDescent="0.2">
      <c r="A80" s="41">
        <v>70</v>
      </c>
      <c r="B80" s="41" t="s">
        <v>125</v>
      </c>
      <c r="C80" s="54">
        <f>'Ligações Ativas'!O77</f>
        <v>1.7561218475314177E-2</v>
      </c>
      <c r="D80" s="43">
        <f>IF(C80="-","-",'Ligações Ativas'!F77*(1+C80))</f>
        <v>1162.0549114988089</v>
      </c>
      <c r="E80" s="43">
        <f t="shared" si="4"/>
        <v>1182.4620116799515</v>
      </c>
      <c r="F80" s="43">
        <f t="shared" si="5"/>
        <v>1203.2274854058228</v>
      </c>
      <c r="G80" s="43">
        <f t="shared" si="6"/>
        <v>1224.3576261525375</v>
      </c>
      <c r="H80" s="54" t="str">
        <f>IF('Ligações Ativas'!S77="-","-",'Ligações Ativas'!S77)</f>
        <v>-</v>
      </c>
      <c r="I80" s="43" t="str">
        <f>IF(H80="-","-",IF(('Ligações Ativas'!C77-'Ligações Ativas'!G77)&gt;=0,IF(('Ligações Ativas'!J77*(1+H80))&lt;=D80,'Ligações Ativas'!J77*(1+H80),D80),'Ligações Ativas'!J77*(1+H80)))</f>
        <v>-</v>
      </c>
      <c r="J80" s="43" t="str">
        <f>IF(H80="-","-",IF(('Ligações Ativas'!D77-'Ligações Ativas'!H77)&gt;=0,IF((I80*(1+$H80))&lt;=E80,I80*(1+$H80),E80),I80*(1+$H80)))</f>
        <v>-</v>
      </c>
      <c r="K80" s="43" t="str">
        <f>IF(I80="-","-",IF(('Ligações Ativas'!E77-'Ligações Ativas'!I77)&gt;=0,IF((J80*(1+$H80))&lt;=F80,J80*(1+$H80),F80),J80*(1+$H80)))</f>
        <v>-</v>
      </c>
      <c r="L80" s="43" t="str">
        <f>IF(J80="-","-",IF(('Ligações Ativas'!F77-'Ligações Ativas'!J77)&gt;=0,IF((K80*(1+$H80))&lt;=G80,K80*(1+$H80),G80),K80*(1+$H80)))</f>
        <v>-</v>
      </c>
      <c r="M80" s="43"/>
      <c r="O80" s="48">
        <f>'Ligações Ativas'!K77</f>
        <v>0</v>
      </c>
    </row>
    <row r="81" spans="1:15" x14ac:dyDescent="0.2">
      <c r="A81" s="41">
        <v>71</v>
      </c>
      <c r="B81" s="41" t="s">
        <v>40</v>
      </c>
      <c r="C81" s="54">
        <f>'Ligações Ativas'!O78</f>
        <v>2.0014757526954471E-2</v>
      </c>
      <c r="D81" s="43">
        <f>IF(C81="-","-",'Ligações Ativas'!F78*(1+C81))</f>
        <v>956.77384256028324</v>
      </c>
      <c r="E81" s="43">
        <f t="shared" si="4"/>
        <v>975.92343902725986</v>
      </c>
      <c r="F81" s="43">
        <f t="shared" si="5"/>
        <v>995.45631002426205</v>
      </c>
      <c r="G81" s="43">
        <f t="shared" si="6"/>
        <v>1015.3801266980745</v>
      </c>
      <c r="H81" s="54" t="str">
        <f>IF('Ligações Ativas'!S78="-","-",'Ligações Ativas'!S78)</f>
        <v>-</v>
      </c>
      <c r="I81" s="43" t="str">
        <f>IF(H81="-","-",IF(('Ligações Ativas'!C78-'Ligações Ativas'!G78)&gt;=0,IF(('Ligações Ativas'!J78*(1+H81))&lt;=D81,'Ligações Ativas'!J78*(1+H81),D81),'Ligações Ativas'!J78*(1+H81)))</f>
        <v>-</v>
      </c>
      <c r="J81" s="43" t="str">
        <f>IF(H81="-","-",IF(('Ligações Ativas'!D78-'Ligações Ativas'!H78)&gt;=0,IF((I81*(1+$H81))&lt;=E81,I81*(1+$H81),E81),I81*(1+$H81)))</f>
        <v>-</v>
      </c>
      <c r="K81" s="43" t="str">
        <f>IF(I81="-","-",IF(('Ligações Ativas'!E78-'Ligações Ativas'!I78)&gt;=0,IF((J81*(1+$H81))&lt;=F81,J81*(1+$H81),F81),J81*(1+$H81)))</f>
        <v>-</v>
      </c>
      <c r="L81" s="43" t="str">
        <f>IF(J81="-","-",IF(('Ligações Ativas'!F78-'Ligações Ativas'!J78)&gt;=0,IF((K81*(1+$H81))&lt;=G81,K81*(1+$H81),G81),K81*(1+$H81)))</f>
        <v>-</v>
      </c>
      <c r="M81" s="43"/>
      <c r="O81" s="48">
        <f>'Ligações Ativas'!K78</f>
        <v>0</v>
      </c>
    </row>
    <row r="82" spans="1:15" x14ac:dyDescent="0.2">
      <c r="A82" s="41">
        <v>72</v>
      </c>
      <c r="B82" s="41" t="s">
        <v>126</v>
      </c>
      <c r="C82" s="54">
        <f>'Ligações Ativas'!O79</f>
        <v>8.925395574636126E-3</v>
      </c>
      <c r="D82" s="43">
        <f>IF(C82="-","-",'Ligações Ativas'!F79*(1+C82))</f>
        <v>767.79222603229812</v>
      </c>
      <c r="E82" s="43">
        <f t="shared" si="4"/>
        <v>774.64507536876692</v>
      </c>
      <c r="F82" s="43">
        <f t="shared" si="5"/>
        <v>781.55908909637708</v>
      </c>
      <c r="G82" s="43">
        <f t="shared" si="6"/>
        <v>788.53481313151462</v>
      </c>
      <c r="H82" s="54" t="str">
        <f>IF('Ligações Ativas'!S79="-","-",'Ligações Ativas'!S79)</f>
        <v>-</v>
      </c>
      <c r="I82" s="43" t="str">
        <f>IF(H82="-","-",IF(('Ligações Ativas'!C79-'Ligações Ativas'!G79)&gt;=0,IF(('Ligações Ativas'!J79*(1+H82))&lt;=D82,'Ligações Ativas'!J79*(1+H82),D82),'Ligações Ativas'!J79*(1+H82)))</f>
        <v>-</v>
      </c>
      <c r="J82" s="43" t="str">
        <f>IF(H82="-","-",IF(('Ligações Ativas'!D79-'Ligações Ativas'!H79)&gt;=0,IF((I82*(1+$H82))&lt;=E82,I82*(1+$H82),E82),I82*(1+$H82)))</f>
        <v>-</v>
      </c>
      <c r="K82" s="43" t="str">
        <f>IF(I82="-","-",IF(('Ligações Ativas'!E79-'Ligações Ativas'!I79)&gt;=0,IF((J82*(1+$H82))&lt;=F82,J82*(1+$H82),F82),J82*(1+$H82)))</f>
        <v>-</v>
      </c>
      <c r="L82" s="43" t="str">
        <f>IF(J82="-","-",IF(('Ligações Ativas'!F79-'Ligações Ativas'!J79)&gt;=0,IF((K82*(1+$H82))&lt;=G82,K82*(1+$H82),G82),K82*(1+$H82)))</f>
        <v>-</v>
      </c>
      <c r="M82" s="43"/>
      <c r="O82" s="48">
        <f>'Ligações Ativas'!K79</f>
        <v>0</v>
      </c>
    </row>
    <row r="83" spans="1:15" x14ac:dyDescent="0.2">
      <c r="A83" s="41">
        <v>73</v>
      </c>
      <c r="B83" s="41" t="s">
        <v>127</v>
      </c>
      <c r="C83" s="54">
        <f>'Ligações Ativas'!O80</f>
        <v>1.0772881513430392E-2</v>
      </c>
      <c r="D83" s="43">
        <f>IF(C83="-","-",'Ligações Ativas'!F80*(1+C83))</f>
        <v>1758.7448138333691</v>
      </c>
      <c r="E83" s="43">
        <f t="shared" si="4"/>
        <v>1777.6915633251563</v>
      </c>
      <c r="F83" s="43">
        <f t="shared" si="5"/>
        <v>1796.8424239042831</v>
      </c>
      <c r="G83" s="43">
        <f t="shared" si="6"/>
        <v>1816.1995944353091</v>
      </c>
      <c r="H83" s="54" t="str">
        <f>IF('Ligações Ativas'!S80="-","-",'Ligações Ativas'!S80)</f>
        <v>-</v>
      </c>
      <c r="I83" s="43" t="str">
        <f>IF(H83="-","-",IF(('Ligações Ativas'!C80-'Ligações Ativas'!G80)&gt;=0,IF(('Ligações Ativas'!J80*(1+H83))&lt;=D83,'Ligações Ativas'!J80*(1+H83),D83),'Ligações Ativas'!J80*(1+H83)))</f>
        <v>-</v>
      </c>
      <c r="J83" s="43" t="str">
        <f>IF(H83="-","-",IF(('Ligações Ativas'!D80-'Ligações Ativas'!H80)&gt;=0,IF((I83*(1+$H83))&lt;=E83,I83*(1+$H83),E83),I83*(1+$H83)))</f>
        <v>-</v>
      </c>
      <c r="K83" s="43" t="str">
        <f>IF(I83="-","-",IF(('Ligações Ativas'!E80-'Ligações Ativas'!I80)&gt;=0,IF((J83*(1+$H83))&lt;=F83,J83*(1+$H83),F83),J83*(1+$H83)))</f>
        <v>-</v>
      </c>
      <c r="L83" s="43" t="str">
        <f>IF(J83="-","-",IF(('Ligações Ativas'!F80-'Ligações Ativas'!J80)&gt;=0,IF((K83*(1+$H83))&lt;=G83,K83*(1+$H83),G83),K83*(1+$H83)))</f>
        <v>-</v>
      </c>
      <c r="M83" s="43"/>
      <c r="O83" s="48">
        <f>'Ligações Ativas'!K80</f>
        <v>0</v>
      </c>
    </row>
    <row r="84" spans="1:15" x14ac:dyDescent="0.2">
      <c r="A84" s="41">
        <v>74</v>
      </c>
      <c r="B84" s="41" t="s">
        <v>128</v>
      </c>
      <c r="C84" s="54">
        <f>'Ligações Ativas'!O81</f>
        <v>8.779376011549142E-3</v>
      </c>
      <c r="D84" s="43">
        <f>IF(C84="-","-",'Ligações Ativas'!F81*(1+C84))</f>
        <v>2845.7666197285798</v>
      </c>
      <c r="E84" s="43">
        <f t="shared" si="4"/>
        <v>2870.7506749242921</v>
      </c>
      <c r="F84" s="43">
        <f t="shared" si="5"/>
        <v>2895.9540745348609</v>
      </c>
      <c r="G84" s="43">
        <f t="shared" si="6"/>
        <v>2921.3787442673802</v>
      </c>
      <c r="H84" s="54" t="str">
        <f>IF('Ligações Ativas'!S81="-","-",'Ligações Ativas'!S81)</f>
        <v>-</v>
      </c>
      <c r="I84" s="43" t="str">
        <f>IF(H84="-","-",IF(('Ligações Ativas'!C81-'Ligações Ativas'!G81)&gt;=0,IF(('Ligações Ativas'!J81*(1+H84))&lt;=D84,'Ligações Ativas'!J81*(1+H84),D84),'Ligações Ativas'!J81*(1+H84)))</f>
        <v>-</v>
      </c>
      <c r="J84" s="43" t="str">
        <f>IF(H84="-","-",IF(('Ligações Ativas'!D81-'Ligações Ativas'!H81)&gt;=0,IF((I84*(1+$H84))&lt;=E84,I84*(1+$H84),E84),I84*(1+$H84)))</f>
        <v>-</v>
      </c>
      <c r="K84" s="43" t="str">
        <f>IF(I84="-","-",IF(('Ligações Ativas'!E81-'Ligações Ativas'!I81)&gt;=0,IF((J84*(1+$H84))&lt;=F84,J84*(1+$H84),F84),J84*(1+$H84)))</f>
        <v>-</v>
      </c>
      <c r="L84" s="43" t="str">
        <f>IF(J84="-","-",IF(('Ligações Ativas'!F81-'Ligações Ativas'!J81)&gt;=0,IF((K84*(1+$H84))&lt;=G84,K84*(1+$H84),G84),K84*(1+$H84)))</f>
        <v>-</v>
      </c>
      <c r="M84" s="43"/>
      <c r="O84" s="48">
        <f>'Ligações Ativas'!K81</f>
        <v>0</v>
      </c>
    </row>
    <row r="85" spans="1:15" x14ac:dyDescent="0.2">
      <c r="A85" s="41">
        <v>75</v>
      </c>
      <c r="B85" s="41" t="s">
        <v>129</v>
      </c>
      <c r="C85" s="54">
        <f>'Ligações Ativas'!O82</f>
        <v>1.7142948561924425E-2</v>
      </c>
      <c r="D85" s="43">
        <f>IF(C85="-","-",'Ligações Ativas'!F82*(1+C85))</f>
        <v>1657.9430061559367</v>
      </c>
      <c r="E85" s="43">
        <f t="shared" si="4"/>
        <v>1686.3650378290702</v>
      </c>
      <c r="F85" s="43">
        <f t="shared" si="5"/>
        <v>1715.2743069292014</v>
      </c>
      <c r="G85" s="43">
        <f t="shared" si="6"/>
        <v>1744.6791661424791</v>
      </c>
      <c r="H85" s="54" t="str">
        <f>IF('Ligações Ativas'!S82="-","-",'Ligações Ativas'!S82)</f>
        <v>-</v>
      </c>
      <c r="I85" s="43" t="str">
        <f>IF(H85="-","-",IF(('Ligações Ativas'!C82-'Ligações Ativas'!G82)&gt;=0,IF(('Ligações Ativas'!J82*(1+H85))&lt;=D85,'Ligações Ativas'!J82*(1+H85),D85),'Ligações Ativas'!J82*(1+H85)))</f>
        <v>-</v>
      </c>
      <c r="J85" s="43" t="str">
        <f>IF(H85="-","-",IF(('Ligações Ativas'!D82-'Ligações Ativas'!H82)&gt;=0,IF((I85*(1+$H85))&lt;=E85,I85*(1+$H85),E85),I85*(1+$H85)))</f>
        <v>-</v>
      </c>
      <c r="K85" s="43" t="str">
        <f>IF(I85="-","-",IF(('Ligações Ativas'!E82-'Ligações Ativas'!I82)&gt;=0,IF((J85*(1+$H85))&lt;=F85,J85*(1+$H85),F85),J85*(1+$H85)))</f>
        <v>-</v>
      </c>
      <c r="L85" s="43" t="str">
        <f>IF(J85="-","-",IF(('Ligações Ativas'!F82-'Ligações Ativas'!J82)&gt;=0,IF((K85*(1+$H85))&lt;=G85,K85*(1+$H85),G85),K85*(1+$H85)))</f>
        <v>-</v>
      </c>
      <c r="M85" s="43"/>
      <c r="O85" s="48">
        <f>'Ligações Ativas'!K82</f>
        <v>0</v>
      </c>
    </row>
    <row r="86" spans="1:15" x14ac:dyDescent="0.2">
      <c r="A86" s="41">
        <v>76</v>
      </c>
      <c r="B86" s="41" t="s">
        <v>130</v>
      </c>
      <c r="C86" s="54">
        <f>'Ligações Ativas'!O83</f>
        <v>2.3474899109932765E-2</v>
      </c>
      <c r="D86" s="43">
        <f>IF(C86="-","-",'Ligações Ativas'!F83*(1+C86))</f>
        <v>4919.8438400214463</v>
      </c>
      <c r="E86" s="43">
        <f t="shared" si="4"/>
        <v>5035.3366778025738</v>
      </c>
      <c r="F86" s="43">
        <f t="shared" si="5"/>
        <v>5153.5406982985332</v>
      </c>
      <c r="G86" s="43">
        <f t="shared" si="6"/>
        <v>5274.5195462500233</v>
      </c>
      <c r="H86" s="54">
        <f>IF('Ligações Ativas'!S83="-","-",'Ligações Ativas'!S83)</f>
        <v>1.5662277030976255E-2</v>
      </c>
      <c r="I86" s="43">
        <f>IF(H86="-","-",IF(('Ligações Ativas'!C83-'Ligações Ativas'!G83)&gt;=0,IF(('Ligações Ativas'!J83*(1+H86))&lt;=D86,'Ligações Ativas'!J83*(1+H86),D86),'Ligações Ativas'!J83*(1+H86)))</f>
        <v>4668.999487511398</v>
      </c>
      <c r="J86" s="43">
        <f>IF(H86="-","-",IF(('Ligações Ativas'!D83-'Ligações Ativas'!H83)&gt;=0,IF((I86*(1+$H86))&lt;=E86,I86*(1+$H86),E86),I86*(1+$H86)))</f>
        <v>4742.1266509422876</v>
      </c>
      <c r="K86" s="43">
        <f>IF(I86="-","-",IF(('Ligações Ativas'!E83-'Ligações Ativas'!I83)&gt;=0,IF((J86*(1+$H86))&lt;=F86,J86*(1+$H86),F86),J86*(1+$H86)))</f>
        <v>4816.3991522653214</v>
      </c>
      <c r="L86" s="43">
        <f>IF(J86="-","-",IF(('Ligações Ativas'!F83-'Ligações Ativas'!J83)&gt;=0,IF((K86*(1+$H86))&lt;=G86,K86*(1+$H86),G86),K86*(1+$H86)))</f>
        <v>4891.83493007986</v>
      </c>
      <c r="M86" s="43"/>
      <c r="O86" s="48">
        <f>'Ligações Ativas'!K83</f>
        <v>0</v>
      </c>
    </row>
    <row r="87" spans="1:15" x14ac:dyDescent="0.2">
      <c r="A87" s="41">
        <v>77</v>
      </c>
      <c r="B87" s="41" t="s">
        <v>131</v>
      </c>
      <c r="C87" s="54">
        <f>'Ligações Ativas'!O84</f>
        <v>9.2988554438443241E-3</v>
      </c>
      <c r="D87" s="43">
        <f>IF(C87="-","-",'Ligações Ativas'!F84*(1+C87))</f>
        <v>1364.5720525600775</v>
      </c>
      <c r="E87" s="43">
        <f t="shared" si="4"/>
        <v>1377.2610108195436</v>
      </c>
      <c r="F87" s="43">
        <f t="shared" si="5"/>
        <v>1390.0679618675972</v>
      </c>
      <c r="G87" s="43">
        <f t="shared" si="6"/>
        <v>1402.9940029021232</v>
      </c>
      <c r="H87" s="54" t="str">
        <f>IF('Ligações Ativas'!S84="-","-",'Ligações Ativas'!S84)</f>
        <v>-</v>
      </c>
      <c r="I87" s="43" t="str">
        <f>IF(H87="-","-",IF(('Ligações Ativas'!C84-'Ligações Ativas'!G84)&gt;=0,IF(('Ligações Ativas'!J84*(1+H87))&lt;=D87,'Ligações Ativas'!J84*(1+H87),D87),'Ligações Ativas'!J84*(1+H87)))</f>
        <v>-</v>
      </c>
      <c r="J87" s="43" t="str">
        <f>IF(H87="-","-",IF(('Ligações Ativas'!D84-'Ligações Ativas'!H84)&gt;=0,IF((I87*(1+$H87))&lt;=E87,I87*(1+$H87),E87),I87*(1+$H87)))</f>
        <v>-</v>
      </c>
      <c r="K87" s="43" t="str">
        <f>IF(I87="-","-",IF(('Ligações Ativas'!E84-'Ligações Ativas'!I84)&gt;=0,IF((J87*(1+$H87))&lt;=F87,J87*(1+$H87),F87),J87*(1+$H87)))</f>
        <v>-</v>
      </c>
      <c r="L87" s="43" t="str">
        <f>IF(J87="-","-",IF(('Ligações Ativas'!F84-'Ligações Ativas'!J84)&gt;=0,IF((K87*(1+$H87))&lt;=G87,K87*(1+$H87),G87),K87*(1+$H87)))</f>
        <v>-</v>
      </c>
      <c r="M87" s="43"/>
      <c r="O87" s="48">
        <f>'Ligações Ativas'!K84</f>
        <v>0</v>
      </c>
    </row>
    <row r="88" spans="1:15" x14ac:dyDescent="0.2">
      <c r="A88" s="41">
        <v>78</v>
      </c>
      <c r="B88" s="41" t="s">
        <v>132</v>
      </c>
      <c r="C88" s="54">
        <f>'Ligações Ativas'!O85</f>
        <v>1.1387916548763562E-2</v>
      </c>
      <c r="D88" s="43">
        <f>IF(C88="-","-",'Ligações Ativas'!F85*(1+C88))</f>
        <v>2029.8555485133686</v>
      </c>
      <c r="E88" s="43">
        <f t="shared" si="4"/>
        <v>2052.9713741058836</v>
      </c>
      <c r="F88" s="43">
        <f t="shared" si="5"/>
        <v>2076.3504407912019</v>
      </c>
      <c r="G88" s="43">
        <f t="shared" si="6"/>
        <v>2099.9957463369205</v>
      </c>
      <c r="H88" s="54" t="str">
        <f>IF('Ligações Ativas'!S85="-","-",'Ligações Ativas'!S85)</f>
        <v>-</v>
      </c>
      <c r="I88" s="43" t="str">
        <f>IF(H88="-","-",IF(('Ligações Ativas'!C85-'Ligações Ativas'!G85)&gt;=0,IF(('Ligações Ativas'!J85*(1+H88))&lt;=D88,'Ligações Ativas'!J85*(1+H88),D88),'Ligações Ativas'!J85*(1+H88)))</f>
        <v>-</v>
      </c>
      <c r="J88" s="43" t="str">
        <f>IF(H88="-","-",IF(('Ligações Ativas'!D85-'Ligações Ativas'!H85)&gt;=0,IF((I88*(1+$H88))&lt;=E88,I88*(1+$H88),E88),I88*(1+$H88)))</f>
        <v>-</v>
      </c>
      <c r="K88" s="43" t="str">
        <f>IF(I88="-","-",IF(('Ligações Ativas'!E85-'Ligações Ativas'!I85)&gt;=0,IF((J88*(1+$H88))&lt;=F88,J88*(1+$H88),F88),J88*(1+$H88)))</f>
        <v>-</v>
      </c>
      <c r="L88" s="43" t="str">
        <f>IF(J88="-","-",IF(('Ligações Ativas'!F85-'Ligações Ativas'!J85)&gt;=0,IF((K88*(1+$H88))&lt;=G88,K88*(1+$H88),G88),K88*(1+$H88)))</f>
        <v>-</v>
      </c>
      <c r="M88" s="43"/>
      <c r="O88" s="48">
        <f>'Ligações Ativas'!K85</f>
        <v>0</v>
      </c>
    </row>
    <row r="89" spans="1:15" x14ac:dyDescent="0.2">
      <c r="A89" s="41">
        <v>79</v>
      </c>
      <c r="B89" s="41" t="s">
        <v>133</v>
      </c>
      <c r="C89" s="54">
        <f>'Ligações Ativas'!O86</f>
        <v>2.7299149131483649E-2</v>
      </c>
      <c r="D89" s="43">
        <f>IF(C89="-","-",'Ligações Ativas'!F86*(1+C89))</f>
        <v>4302.3288365626531</v>
      </c>
      <c r="E89" s="43">
        <f t="shared" si="4"/>
        <v>4419.778753084659</v>
      </c>
      <c r="F89" s="43">
        <f t="shared" si="5"/>
        <v>4540.4349523932797</v>
      </c>
      <c r="G89" s="43">
        <f t="shared" si="6"/>
        <v>4664.384963280464</v>
      </c>
      <c r="H89" s="54" t="str">
        <f>IF('Ligações Ativas'!S86="-","-",'Ligações Ativas'!S86)</f>
        <v>-</v>
      </c>
      <c r="I89" s="43" t="str">
        <f>IF(H89="-","-",IF(('Ligações Ativas'!C86-'Ligações Ativas'!G86)&gt;=0,IF(('Ligações Ativas'!J86*(1+H89))&lt;=D89,'Ligações Ativas'!J86*(1+H89),D89),'Ligações Ativas'!J86*(1+H89)))</f>
        <v>-</v>
      </c>
      <c r="J89" s="43" t="str">
        <f>IF(H89="-","-",IF(('Ligações Ativas'!D86-'Ligações Ativas'!H86)&gt;=0,IF((I89*(1+$H89))&lt;=E89,I89*(1+$H89),E89),I89*(1+$H89)))</f>
        <v>-</v>
      </c>
      <c r="K89" s="43" t="str">
        <f>IF(I89="-","-",IF(('Ligações Ativas'!E86-'Ligações Ativas'!I86)&gt;=0,IF((J89*(1+$H89))&lt;=F89,J89*(1+$H89),F89),J89*(1+$H89)))</f>
        <v>-</v>
      </c>
      <c r="L89" s="43" t="str">
        <f>IF(J89="-","-",IF(('Ligações Ativas'!F86-'Ligações Ativas'!J86)&gt;=0,IF((K89*(1+$H89))&lt;=G89,K89*(1+$H89),G89),K89*(1+$H89)))</f>
        <v>-</v>
      </c>
      <c r="M89" s="43"/>
      <c r="O89" s="48">
        <f>'Ligações Ativas'!K86</f>
        <v>0</v>
      </c>
    </row>
    <row r="90" spans="1:15" x14ac:dyDescent="0.2">
      <c r="A90" s="41">
        <v>80</v>
      </c>
      <c r="B90" s="41" t="s">
        <v>41</v>
      </c>
      <c r="C90" s="54" t="s">
        <v>22</v>
      </c>
      <c r="D90" s="124">
        <v>1629</v>
      </c>
      <c r="E90" s="124">
        <v>1668</v>
      </c>
      <c r="F90" s="124">
        <v>1706</v>
      </c>
      <c r="G90" s="124">
        <v>1743</v>
      </c>
      <c r="H90" s="54" t="str">
        <f>IF('Ligações Ativas'!S87="-","-",'Ligações Ativas'!S87)</f>
        <v>-</v>
      </c>
      <c r="I90" s="125" t="str">
        <f>IF(H90="-","-",IF(('Ligações Ativas'!C87-'Ligações Ativas'!G87)&gt;=0,IF(('Ligações Ativas'!J87*(1+H90))&lt;=D90,'Ligações Ativas'!J87*(1+H90),D90),'Ligações Ativas'!J87*(1+H90)))</f>
        <v>-</v>
      </c>
      <c r="J90" s="125" t="str">
        <f>IF(H90="-","-",IF(('Ligações Ativas'!D87-'Ligações Ativas'!H87)&gt;=0,IF((I90*(1+$H90))&lt;=E90,I90*(1+$H90),E90),I90*(1+$H90)))</f>
        <v>-</v>
      </c>
      <c r="K90" s="125" t="str">
        <f>IF(I90="-","-",IF(('Ligações Ativas'!E87-'Ligações Ativas'!I87)&gt;=0,IF((J90*(1+$H90))&lt;=F90,J90*(1+$H90),F90),J90*(1+$H90)))</f>
        <v>-</v>
      </c>
      <c r="L90" s="125" t="str">
        <f>IF(J90="-","-",IF(('Ligações Ativas'!F87-'Ligações Ativas'!J87)&gt;=0,IF((K90*(1+$H90))&lt;=G90,K90*(1+$H90),G90),K90*(1+$H90)))</f>
        <v>-</v>
      </c>
      <c r="M90" s="43" t="s">
        <v>289</v>
      </c>
      <c r="O90" s="48">
        <f>'Ligações Ativas'!K87</f>
        <v>0</v>
      </c>
    </row>
    <row r="91" spans="1:15" x14ac:dyDescent="0.2">
      <c r="A91" s="41">
        <v>81</v>
      </c>
      <c r="B91" s="41" t="s">
        <v>134</v>
      </c>
      <c r="C91" s="54">
        <f>'Ligações Ativas'!O88</f>
        <v>2.4721207900274548E-2</v>
      </c>
      <c r="D91" s="43">
        <f>IF(C91="-","-",'Ligações Ativas'!F88*(1+C91))</f>
        <v>40813.620989460032</v>
      </c>
      <c r="E91" s="43">
        <f t="shared" si="4"/>
        <v>41822.582999103484</v>
      </c>
      <c r="F91" s="43">
        <f t="shared" si="5"/>
        <v>42856.487768350809</v>
      </c>
      <c r="G91" s="43">
        <f t="shared" si="6"/>
        <v>43915.95191234778</v>
      </c>
      <c r="H91" s="54">
        <f>IF('Ligações Ativas'!S88="-","-",'Ligações Ativas'!S88)</f>
        <v>7.0415077313298949E-2</v>
      </c>
      <c r="I91" s="43">
        <f>IF(H91="-","-",IF(('Ligações Ativas'!C88-'Ligações Ativas'!G88)&gt;=0,IF(('Ligações Ativas'!J88*(1+H91))&lt;=D91,'Ligações Ativas'!J88*(1+H91),D91),'Ligações Ativas'!J88*(1+H91)))</f>
        <v>35680.145772084194</v>
      </c>
      <c r="J91" s="43">
        <f>IF(H91="-","-",IF(('Ligações Ativas'!D88-'Ligações Ativas'!H88)&gt;=0,IF((I91*(1+$H91))&lt;=E91,I91*(1+$H91),E91),I91*(1+$H91)))</f>
        <v>38192.565995175282</v>
      </c>
      <c r="K91" s="43">
        <f>IF(I91="-","-",IF(('Ligações Ativas'!E88-'Ligações Ativas'!I88)&gt;=0,IF((J91*(1+$H91))&lt;=F91,J91*(1+$H91),F91),J91*(1+$H91)))</f>
        <v>40881.898482518824</v>
      </c>
      <c r="L91" s="43">
        <f>IF(J91="-","-",IF(('Ligações Ativas'!F88-'Ligações Ativas'!J88)&gt;=0,IF((K91*(1+$H91))&lt;=G91,K91*(1+$H91),G91),K91*(1+$H91)))</f>
        <v>43760.600524879825</v>
      </c>
      <c r="M91" s="43"/>
      <c r="O91" s="48">
        <f>'Ligações Ativas'!K88</f>
        <v>0</v>
      </c>
    </row>
    <row r="92" spans="1:15" x14ac:dyDescent="0.2">
      <c r="A92" s="41">
        <v>82</v>
      </c>
      <c r="B92" s="41" t="s">
        <v>135</v>
      </c>
      <c r="C92" s="54">
        <f>'Ligações Ativas'!O89</f>
        <v>2.7986173945383566E-2</v>
      </c>
      <c r="D92" s="43">
        <f>IF(C92="-","-",'Ligações Ativas'!F89*(1+C92))</f>
        <v>2006.6290115413885</v>
      </c>
      <c r="E92" s="43">
        <f t="shared" si="4"/>
        <v>2062.7868801022387</v>
      </c>
      <c r="F92" s="43">
        <f t="shared" si="5"/>
        <v>2120.5163925410347</v>
      </c>
      <c r="G92" s="43">
        <f t="shared" si="6"/>
        <v>2179.8615331567253</v>
      </c>
      <c r="H92" s="54" t="str">
        <f>IF('Ligações Ativas'!S89="-","-",'Ligações Ativas'!S89)</f>
        <v>-</v>
      </c>
      <c r="I92" s="43" t="str">
        <f>IF(H92="-","-",IF(('Ligações Ativas'!C89-'Ligações Ativas'!G89)&gt;=0,IF(('Ligações Ativas'!J89*(1+H92))&lt;=D92,'Ligações Ativas'!J89*(1+H92),D92),'Ligações Ativas'!J89*(1+H92)))</f>
        <v>-</v>
      </c>
      <c r="J92" s="43" t="str">
        <f>IF(H92="-","-",IF(('Ligações Ativas'!D89-'Ligações Ativas'!H89)&gt;=0,IF((I92*(1+$H92))&lt;=E92,I92*(1+$H92),E92),I92*(1+$H92)))</f>
        <v>-</v>
      </c>
      <c r="K92" s="43" t="str">
        <f>IF(I92="-","-",IF(('Ligações Ativas'!E89-'Ligações Ativas'!I89)&gt;=0,IF((J92*(1+$H92))&lt;=F92,J92*(1+$H92),F92),J92*(1+$H92)))</f>
        <v>-</v>
      </c>
      <c r="L92" s="43" t="str">
        <f>IF(J92="-","-",IF(('Ligações Ativas'!F89-'Ligações Ativas'!J89)&gt;=0,IF((K92*(1+$H92))&lt;=G92,K92*(1+$H92),G92),K92*(1+$H92)))</f>
        <v>-</v>
      </c>
      <c r="M92" s="43"/>
      <c r="O92" s="48">
        <f>'Ligações Ativas'!K89</f>
        <v>0</v>
      </c>
    </row>
    <row r="93" spans="1:15" x14ac:dyDescent="0.2">
      <c r="A93" s="41">
        <v>83</v>
      </c>
      <c r="B93" s="41" t="s">
        <v>136</v>
      </c>
      <c r="C93" s="54">
        <f>'Ligações Ativas'!O90</f>
        <v>2.2135292129360024E-2</v>
      </c>
      <c r="D93" s="43">
        <f>IF(C93="-","-",'Ligações Ativas'!F90*(1+C93))</f>
        <v>949.56368638817548</v>
      </c>
      <c r="E93" s="43">
        <f t="shared" si="4"/>
        <v>970.58255598180983</v>
      </c>
      <c r="F93" s="43">
        <f t="shared" si="5"/>
        <v>992.06668439412817</v>
      </c>
      <c r="G93" s="43">
        <f t="shared" si="6"/>
        <v>1014.0263702649978</v>
      </c>
      <c r="H93" s="54" t="str">
        <f>IF('Ligações Ativas'!S90="-","-",'Ligações Ativas'!S90)</f>
        <v>-</v>
      </c>
      <c r="I93" s="43" t="str">
        <f>IF(H93="-","-",IF(('Ligações Ativas'!C90-'Ligações Ativas'!G90)&gt;=0,IF(('Ligações Ativas'!J90*(1+H93))&lt;=D93,'Ligações Ativas'!J90*(1+H93),D93),'Ligações Ativas'!J90*(1+H93)))</f>
        <v>-</v>
      </c>
      <c r="J93" s="43" t="str">
        <f>IF(H93="-","-",IF(('Ligações Ativas'!D90-'Ligações Ativas'!H90)&gt;=0,IF((I93*(1+$H93))&lt;=E93,I93*(1+$H93),E93),I93*(1+$H93)))</f>
        <v>-</v>
      </c>
      <c r="K93" s="43" t="str">
        <f>IF(I93="-","-",IF(('Ligações Ativas'!E90-'Ligações Ativas'!I90)&gt;=0,IF((J93*(1+$H93))&lt;=F93,J93*(1+$H93),F93),J93*(1+$H93)))</f>
        <v>-</v>
      </c>
      <c r="L93" s="43" t="str">
        <f>IF(J93="-","-",IF(('Ligações Ativas'!F90-'Ligações Ativas'!J90)&gt;=0,IF((K93*(1+$H93))&lt;=G93,K93*(1+$H93),G93),K93*(1+$H93)))</f>
        <v>-</v>
      </c>
      <c r="M93" s="43"/>
      <c r="O93" s="48">
        <f>'Ligações Ativas'!K90</f>
        <v>0</v>
      </c>
    </row>
    <row r="94" spans="1:15" x14ac:dyDescent="0.2">
      <c r="A94" s="41">
        <v>84</v>
      </c>
      <c r="B94" s="41" t="s">
        <v>137</v>
      </c>
      <c r="C94" s="54">
        <f>'Ligações Ativas'!O91</f>
        <v>3.3381890919782636E-2</v>
      </c>
      <c r="D94" s="43">
        <f>IF(C94="-","-",'Ligações Ativas'!F91*(1+C94))</f>
        <v>4992.2679150334707</v>
      </c>
      <c r="E94" s="43">
        <f t="shared" si="4"/>
        <v>5158.9192580154495</v>
      </c>
      <c r="F94" s="43">
        <f t="shared" si="5"/>
        <v>5331.1337379504876</v>
      </c>
      <c r="G94" s="43">
        <f t="shared" si="6"/>
        <v>5509.0970628695241</v>
      </c>
      <c r="H94" s="54" t="str">
        <f>IF('Ligações Ativas'!S91="-","-",'Ligações Ativas'!S91)</f>
        <v>-</v>
      </c>
      <c r="I94" s="43" t="str">
        <f>IF(H94="-","-",IF(('Ligações Ativas'!C91-'Ligações Ativas'!G91)&gt;=0,IF(('Ligações Ativas'!J91*(1+H94))&lt;=D94,'Ligações Ativas'!J91*(1+H94),D94),'Ligações Ativas'!J91*(1+H94)))</f>
        <v>-</v>
      </c>
      <c r="J94" s="43" t="str">
        <f>IF(H94="-","-",IF(('Ligações Ativas'!D91-'Ligações Ativas'!H91)&gt;=0,IF((I94*(1+$H94))&lt;=E94,I94*(1+$H94),E94),I94*(1+$H94)))</f>
        <v>-</v>
      </c>
      <c r="K94" s="43" t="str">
        <f>IF(I94="-","-",IF(('Ligações Ativas'!E91-'Ligações Ativas'!I91)&gt;=0,IF((J94*(1+$H94))&lt;=F94,J94*(1+$H94),F94),J94*(1+$H94)))</f>
        <v>-</v>
      </c>
      <c r="L94" s="43" t="str">
        <f>IF(J94="-","-",IF(('Ligações Ativas'!F91-'Ligações Ativas'!J91)&gt;=0,IF((K94*(1+$H94))&lt;=G94,K94*(1+$H94),G94),K94*(1+$H94)))</f>
        <v>-</v>
      </c>
      <c r="M94" s="43"/>
      <c r="O94" s="48">
        <f>'Ligações Ativas'!K91</f>
        <v>0</v>
      </c>
    </row>
    <row r="95" spans="1:15" x14ac:dyDescent="0.2">
      <c r="A95" s="41">
        <v>85</v>
      </c>
      <c r="B95" s="41" t="s">
        <v>42</v>
      </c>
      <c r="C95" s="54">
        <f>'Ligações Ativas'!O92</f>
        <v>2.7037333574808153E-2</v>
      </c>
      <c r="D95" s="43">
        <f>IF(C95="-","-",'Ligações Ativas'!F92*(1+C95))</f>
        <v>2445.3758912416183</v>
      </c>
      <c r="E95" s="43">
        <f t="shared" si="4"/>
        <v>2511.492334928912</v>
      </c>
      <c r="F95" s="43">
        <f t="shared" si="5"/>
        <v>2579.3963909589588</v>
      </c>
      <c r="G95" s="43">
        <f t="shared" si="6"/>
        <v>2649.1363916029727</v>
      </c>
      <c r="H95" s="54" t="str">
        <f>IF('Ligações Ativas'!S92="-","-",'Ligações Ativas'!S92)</f>
        <v>-</v>
      </c>
      <c r="I95" s="43" t="str">
        <f>IF(H95="-","-",IF(('Ligações Ativas'!C92-'Ligações Ativas'!G92)&gt;=0,IF(('Ligações Ativas'!J92*(1+H95))&lt;=D95,'Ligações Ativas'!J92*(1+H95),D95),'Ligações Ativas'!J92*(1+H95)))</f>
        <v>-</v>
      </c>
      <c r="J95" s="43" t="str">
        <f>IF(H95="-","-",IF(('Ligações Ativas'!D92-'Ligações Ativas'!H92)&gt;=0,IF((I95*(1+$H95))&lt;=E95,I95*(1+$H95),E95),I95*(1+$H95)))</f>
        <v>-</v>
      </c>
      <c r="K95" s="43" t="str">
        <f>IF(I95="-","-",IF(('Ligações Ativas'!E92-'Ligações Ativas'!I92)&gt;=0,IF((J95*(1+$H95))&lt;=F95,J95*(1+$H95),F95),J95*(1+$H95)))</f>
        <v>-</v>
      </c>
      <c r="L95" s="43" t="str">
        <f>IF(J95="-","-",IF(('Ligações Ativas'!F92-'Ligações Ativas'!J92)&gt;=0,IF((K95*(1+$H95))&lt;=G95,K95*(1+$H95),G95),K95*(1+$H95)))</f>
        <v>-</v>
      </c>
      <c r="M95" s="43"/>
      <c r="O95" s="48">
        <f>'Ligações Ativas'!K92</f>
        <v>0</v>
      </c>
    </row>
    <row r="96" spans="1:15" x14ac:dyDescent="0.2">
      <c r="A96" s="41">
        <v>86</v>
      </c>
      <c r="B96" s="41" t="s">
        <v>138</v>
      </c>
      <c r="C96" s="54">
        <f>'Ligações Ativas'!O93</f>
        <v>3.462466485574562E-2</v>
      </c>
      <c r="D96" s="43">
        <f>IF(C96="-","-",'Ligações Ativas'!F93*(1+C96))</f>
        <v>23017.294919045773</v>
      </c>
      <c r="E96" s="43">
        <f t="shared" si="4"/>
        <v>23814.261041503589</v>
      </c>
      <c r="F96" s="43">
        <f t="shared" si="5"/>
        <v>24638.821848852887</v>
      </c>
      <c r="G96" s="43">
        <f t="shared" si="6"/>
        <v>25491.932797809841</v>
      </c>
      <c r="H96" s="54">
        <f>IF('Ligações Ativas'!S93="-","-",'Ligações Ativas'!S93)</f>
        <v>3.3330126339134042E-2</v>
      </c>
      <c r="I96" s="43">
        <f>IF(H96="-","-",IF(('Ligações Ativas'!C93-'Ligações Ativas'!G93)&gt;=0,IF(('Ligações Ativas'!J93*(1+H96))&lt;=D96,'Ligações Ativas'!J93*(1+H96),D96),'Ligações Ativas'!J93*(1+H96)))</f>
        <v>21711.299284511548</v>
      </c>
      <c r="J96" s="43">
        <f>IF(H96="-","-",IF(('Ligações Ativas'!D93-'Ligações Ativas'!H93)&gt;=0,IF((I96*(1+$H96))&lt;=E96,I96*(1+$H96),E96),I96*(1+$H96)))</f>
        <v>22434.939632651069</v>
      </c>
      <c r="K96" s="43">
        <f>IF(I96="-","-",IF(('Ligações Ativas'!E93-'Ligações Ativas'!I93)&gt;=0,IF((J96*(1+$H96))&lt;=F96,J96*(1+$H96),F96),J96*(1+$H96)))</f>
        <v>23182.699005018178</v>
      </c>
      <c r="L96" s="43">
        <f>IF(J96="-","-",IF(('Ligações Ativas'!F93-'Ligações Ativas'!J93)&gt;=0,IF((K96*(1+$H96))&lt;=G96,K96*(1+$H96),G96),K96*(1+$H96)))</f>
        <v>23955.381291737551</v>
      </c>
      <c r="M96" s="43"/>
      <c r="O96" s="48">
        <f>'Ligações Ativas'!K93</f>
        <v>0</v>
      </c>
    </row>
    <row r="97" spans="1:15" x14ac:dyDescent="0.2">
      <c r="A97" s="41">
        <v>87</v>
      </c>
      <c r="B97" s="41" t="s">
        <v>43</v>
      </c>
      <c r="C97" s="54">
        <f>'Ligações Ativas'!O94</f>
        <v>2.2076930165729203E-2</v>
      </c>
      <c r="D97" s="43">
        <f>IF(C97="-","-",'Ligações Ativas'!F94*(1+C97))</f>
        <v>588126.57338675437</v>
      </c>
      <c r="E97" s="43">
        <f t="shared" si="4"/>
        <v>601110.60267602326</v>
      </c>
      <c r="F97" s="43">
        <f t="shared" si="5"/>
        <v>614381.27947318112</v>
      </c>
      <c r="G97" s="43">
        <f t="shared" si="6"/>
        <v>627944.93207524181</v>
      </c>
      <c r="H97" s="54">
        <f>IF('Ligações Ativas'!S94="-","-",'Ligações Ativas'!S94)</f>
        <v>2.1760389705535607E-2</v>
      </c>
      <c r="I97" s="43">
        <f>IF(H97="-","-",IF(('Ligações Ativas'!C94-'Ligações Ativas'!G94)&gt;=0,IF(('Ligações Ativas'!J94*(1+H97))&lt;=D97,'Ligações Ativas'!J94*(1+H97),D97),'Ligações Ativas'!J94*(1+H97)))</f>
        <v>454123.44872540474</v>
      </c>
      <c r="J97" s="43">
        <f>IF(H97="-","-",IF(('Ligações Ativas'!D94-'Ligações Ativas'!H94)&gt;=0,IF((I97*(1+$H97))&lt;=E97,I97*(1+$H97),E97),I97*(1+$H97)))</f>
        <v>464005.35194409138</v>
      </c>
      <c r="K97" s="43">
        <f>IF(I97="-","-",IF(('Ligações Ativas'!E94-'Ligações Ativas'!I94)&gt;=0,IF((J97*(1+$H97))&lt;=F97,J97*(1+$H97),F97),J97*(1+$H97)))</f>
        <v>474102.28922784905</v>
      </c>
      <c r="L97" s="43">
        <f>IF(J97="-","-",IF(('Ligações Ativas'!F94-'Ligações Ativas'!J94)&gt;=0,IF((K97*(1+$H97))&lt;=G97,K97*(1+$H97),G97),K97*(1+$H97)))</f>
        <v>484418.93980173359</v>
      </c>
      <c r="M97" s="43"/>
      <c r="O97" s="48">
        <f>'Ligações Ativas'!K94</f>
        <v>0</v>
      </c>
    </row>
    <row r="98" spans="1:15" x14ac:dyDescent="0.2">
      <c r="A98" s="41">
        <v>88</v>
      </c>
      <c r="B98" s="41" t="s">
        <v>139</v>
      </c>
      <c r="C98" s="54">
        <f>'Ligações Ativas'!O95</f>
        <v>2.0181609881531198E-2</v>
      </c>
      <c r="D98" s="43">
        <f>IF(C98="-","-",'Ligações Ativas'!F95*(1+C98))</f>
        <v>15959.721104986675</v>
      </c>
      <c r="E98" s="43">
        <f t="shared" si="4"/>
        <v>16281.813970145557</v>
      </c>
      <c r="F98" s="43">
        <f t="shared" si="5"/>
        <v>16610.4071878547</v>
      </c>
      <c r="G98" s="43">
        <f t="shared" si="6"/>
        <v>16945.631945693367</v>
      </c>
      <c r="H98" s="54">
        <f>IF('Ligações Ativas'!S95="-","-",'Ligações Ativas'!S95)</f>
        <v>1.9253543416440772E-2</v>
      </c>
      <c r="I98" s="43">
        <f>IF(H98="-","-",IF(('Ligações Ativas'!C95-'Ligações Ativas'!G95)&gt;=0,IF(('Ligações Ativas'!J95*(1+H98))&lt;=D98,'Ligações Ativas'!J95*(1+H98),D98),'Ligações Ativas'!J95*(1+H98)))</f>
        <v>5649.722391157331</v>
      </c>
      <c r="J98" s="43">
        <f>IF(H98="-","-",IF(('Ligações Ativas'!D95-'Ligações Ativas'!H95)&gt;=0,IF((I98*(1+$H98))&lt;=E98,I98*(1+$H98),E98),I98*(1+$H98)))</f>
        <v>5758.4995665063161</v>
      </c>
      <c r="K98" s="43">
        <f>IF(I98="-","-",IF(('Ligações Ativas'!E95-'Ligações Ativas'!I95)&gt;=0,IF((J98*(1+$H98))&lt;=F98,J98*(1+$H98),F98),J98*(1+$H98)))</f>
        <v>5869.3710879236005</v>
      </c>
      <c r="L98" s="43">
        <f>IF(J98="-","-",IF(('Ligações Ativas'!F95-'Ligações Ativas'!J95)&gt;=0,IF((K98*(1+$H98))&lt;=G98,K98*(1+$H98),G98),K98*(1+$H98)))</f>
        <v>5982.3772789921395</v>
      </c>
      <c r="M98" s="43"/>
      <c r="O98" s="48">
        <f>'Ligações Ativas'!K95</f>
        <v>0</v>
      </c>
    </row>
    <row r="99" spans="1:15" x14ac:dyDescent="0.2">
      <c r="A99" s="41">
        <v>89</v>
      </c>
      <c r="B99" s="41" t="s">
        <v>140</v>
      </c>
      <c r="C99" s="54">
        <f>'Ligações Ativas'!O96</f>
        <v>2.1424547652615828E-2</v>
      </c>
      <c r="D99" s="43">
        <f>IF(C99="-","-",'Ligações Ativas'!F96*(1+C99))</f>
        <v>10387.887649627102</v>
      </c>
      <c r="E99" s="43">
        <f t="shared" si="4"/>
        <v>10610.443443586557</v>
      </c>
      <c r="F99" s="43">
        <f t="shared" si="5"/>
        <v>10837.767394759063</v>
      </c>
      <c r="G99" s="43">
        <f t="shared" si="6"/>
        <v>11069.961658756045</v>
      </c>
      <c r="H99" s="54">
        <f>IF('Ligações Ativas'!S96="-","-",'Ligações Ativas'!S96)</f>
        <v>8.1806813769624773E-2</v>
      </c>
      <c r="I99" s="43">
        <f>IF(H99="-","-",IF(('Ligações Ativas'!C96-'Ligações Ativas'!G96)&gt;=0,IF(('Ligações Ativas'!J96*(1+H99))&lt;=D99,'Ligações Ativas'!J96*(1+H99),D99),'Ligações Ativas'!J96*(1+H99)))</f>
        <v>6564.4037459540832</v>
      </c>
      <c r="J99" s="43">
        <f>IF(H99="-","-",IF(('Ligações Ativas'!D96-'Ligações Ativas'!H96)&gt;=0,IF((I99*(1+$H99))&lt;=E99,I99*(1+$H99),E99),I99*(1+$H99)))</f>
        <v>7101.4167007079768</v>
      </c>
      <c r="K99" s="43">
        <f>IF(I99="-","-",IF(('Ligações Ativas'!E96-'Ligações Ativas'!I96)&gt;=0,IF((J99*(1+$H99))&lt;=F99,J99*(1+$H99),F99),J99*(1+$H99)))</f>
        <v>7682.3609742432982</v>
      </c>
      <c r="L99" s="43">
        <f>IF(J99="-","-",IF(('Ligações Ativas'!F96-'Ligações Ativas'!J96)&gt;=0,IF((K99*(1+$H99))&lt;=G99,K99*(1+$H99),G99),K99*(1+$H99)))</f>
        <v>8310.8304477742531</v>
      </c>
      <c r="M99" s="43"/>
      <c r="O99" s="48">
        <f>'Ligações Ativas'!K96</f>
        <v>0</v>
      </c>
    </row>
    <row r="100" spans="1:15" x14ac:dyDescent="0.2">
      <c r="A100" s="41">
        <v>90</v>
      </c>
      <c r="B100" s="41" t="s">
        <v>141</v>
      </c>
      <c r="C100" s="54">
        <f>'Ligações Ativas'!O97</f>
        <v>2.3191926164745535E-2</v>
      </c>
      <c r="D100" s="43">
        <f>IF(C100="-","-",'Ligações Ativas'!F97*(1+C100))</f>
        <v>13807.97504359324</v>
      </c>
      <c r="E100" s="43">
        <f t="shared" si="4"/>
        <v>14128.208581288904</v>
      </c>
      <c r="F100" s="43">
        <f t="shared" si="5"/>
        <v>14455.868951546279</v>
      </c>
      <c r="G100" s="43">
        <f t="shared" si="6"/>
        <v>14791.128396917778</v>
      </c>
      <c r="H100" s="54">
        <f>IF('Ligações Ativas'!S97="-","-",'Ligações Ativas'!S97)</f>
        <v>2.6980104963592429E-2</v>
      </c>
      <c r="I100" s="43">
        <f>IF(H100="-","-",IF(('Ligações Ativas'!C97-'Ligações Ativas'!G97)&gt;=0,IF(('Ligações Ativas'!J97*(1+H100))&lt;=D100,'Ligações Ativas'!J97*(1+H100),D100),'Ligações Ativas'!J97*(1+H100)))</f>
        <v>6716.4498864618945</v>
      </c>
      <c r="J100" s="43">
        <f>IF(H100="-","-",IF(('Ligações Ativas'!D97-'Ligações Ativas'!H97)&gt;=0,IF((I100*(1+$H100))&lt;=E100,I100*(1+$H100),E100),I100*(1+$H100)))</f>
        <v>6897.6604093813448</v>
      </c>
      <c r="K100" s="43">
        <f>IF(I100="-","-",IF(('Ligações Ativas'!E97-'Ligações Ativas'!I97)&gt;=0,IF((J100*(1+$H100))&lt;=F100,J100*(1+$H100),F100),J100*(1+$H100)))</f>
        <v>7083.7600112296695</v>
      </c>
      <c r="L100" s="43">
        <f>IF(J100="-","-",IF(('Ligações Ativas'!F97-'Ligações Ativas'!J97)&gt;=0,IF((K100*(1+$H100))&lt;=G100,K100*(1+$H100),G100),K100*(1+$H100)))</f>
        <v>7274.8805998695452</v>
      </c>
      <c r="M100" s="43"/>
      <c r="O100" s="48">
        <f>'Ligações Ativas'!K97</f>
        <v>0</v>
      </c>
    </row>
    <row r="101" spans="1:15" x14ac:dyDescent="0.2">
      <c r="A101" s="41">
        <v>91</v>
      </c>
      <c r="B101" s="41" t="s">
        <v>142</v>
      </c>
      <c r="C101" s="54">
        <f>'Ligações Ativas'!O98</f>
        <v>1.4842204130396185E-2</v>
      </c>
      <c r="D101" s="43">
        <f>IF(C101="-","-",'Ligações Ativas'!F98*(1+C101))</f>
        <v>1582.1389962392875</v>
      </c>
      <c r="E101" s="43">
        <f t="shared" si="4"/>
        <v>1605.621426184131</v>
      </c>
      <c r="F101" s="43">
        <f t="shared" si="5"/>
        <v>1629.4523871476936</v>
      </c>
      <c r="G101" s="43">
        <f t="shared" si="6"/>
        <v>1653.637052098501</v>
      </c>
      <c r="H101" s="54" t="str">
        <f>IF('Ligações Ativas'!S98="-","-",'Ligações Ativas'!S98)</f>
        <v>-</v>
      </c>
      <c r="I101" s="43" t="str">
        <f>IF(H101="-","-",IF(('Ligações Ativas'!C98-'Ligações Ativas'!G98)&gt;=0,IF(('Ligações Ativas'!J98*(1+H101))&lt;=D101,'Ligações Ativas'!J98*(1+H101),D101),'Ligações Ativas'!J98*(1+H101)))</f>
        <v>-</v>
      </c>
      <c r="J101" s="43" t="str">
        <f>IF(H101="-","-",IF(('Ligações Ativas'!D98-'Ligações Ativas'!H98)&gt;=0,IF((I101*(1+$H101))&lt;=E101,I101*(1+$H101),E101),I101*(1+$H101)))</f>
        <v>-</v>
      </c>
      <c r="K101" s="43" t="str">
        <f>IF(I101="-","-",IF(('Ligações Ativas'!E98-'Ligações Ativas'!I98)&gt;=0,IF((J101*(1+$H101))&lt;=F101,J101*(1+$H101),F101),J101*(1+$H101)))</f>
        <v>-</v>
      </c>
      <c r="L101" s="43" t="str">
        <f>IF(J101="-","-",IF(('Ligações Ativas'!F98-'Ligações Ativas'!J98)&gt;=0,IF((K101*(1+$H101))&lt;=G101,K101*(1+$H101),G101),K101*(1+$H101)))</f>
        <v>-</v>
      </c>
      <c r="M101" s="43"/>
      <c r="O101" s="48">
        <f>'Ligações Ativas'!K98</f>
        <v>0</v>
      </c>
    </row>
    <row r="102" spans="1:15" x14ac:dyDescent="0.2">
      <c r="A102" s="41">
        <v>92</v>
      </c>
      <c r="B102" s="41" t="s">
        <v>143</v>
      </c>
      <c r="C102" s="54">
        <f>'Ligações Ativas'!O99</f>
        <v>4.0777502490433541E-2</v>
      </c>
      <c r="D102" s="43">
        <f>IF(C102="-","-",'Ligações Ativas'!F99*(1+C102))</f>
        <v>7367.6639401297789</v>
      </c>
      <c r="E102" s="43">
        <f t="shared" si="4"/>
        <v>7668.0988747970987</v>
      </c>
      <c r="F102" s="43">
        <f t="shared" si="5"/>
        <v>7980.7847957610284</v>
      </c>
      <c r="G102" s="43">
        <f t="shared" si="6"/>
        <v>8306.2212676457875</v>
      </c>
      <c r="H102" s="54">
        <f>IF('Ligações Ativas'!S99="-","-",'Ligações Ativas'!S99)</f>
        <v>1.8843439026600812E-2</v>
      </c>
      <c r="I102" s="43">
        <f>IF(H102="-","-",IF(('Ligações Ativas'!C99-'Ligações Ativas'!G99)&gt;=0,IF(('Ligações Ativas'!J99*(1+H102))&lt;=D102,'Ligações Ativas'!J99*(1+H102),D102),'Ligações Ativas'!J99*(1+H102)))</f>
        <v>3473.2372836416821</v>
      </c>
      <c r="J102" s="43">
        <f>IF(H102="-","-",IF(('Ligações Ativas'!D99-'Ligações Ativas'!H99)&gt;=0,IF((I102*(1+$H102))&lt;=E102,I102*(1+$H102),E102),I102*(1+$H102)))</f>
        <v>3538.6850186209008</v>
      </c>
      <c r="K102" s="43">
        <f>IF(I102="-","-",IF(('Ligações Ativas'!E99-'Ligações Ativas'!I99)&gt;=0,IF((J102*(1+$H102))&lt;=F102,J102*(1+$H102),F102),J102*(1+$H102)))</f>
        <v>3605.3660140036295</v>
      </c>
      <c r="L102" s="43">
        <f>IF(J102="-","-",IF(('Ligações Ativas'!F99-'Ligações Ativas'!J99)&gt;=0,IF((K102*(1+$H102))&lt;=G102,K102*(1+$H102),G102),K102*(1+$H102)))</f>
        <v>3673.3035086570858</v>
      </c>
      <c r="M102" s="43"/>
      <c r="O102" s="48">
        <f>'Ligações Ativas'!K99</f>
        <v>0</v>
      </c>
    </row>
    <row r="103" spans="1:15" x14ac:dyDescent="0.2">
      <c r="A103" s="41">
        <v>93</v>
      </c>
      <c r="B103" s="41" t="s">
        <v>144</v>
      </c>
      <c r="C103" s="54">
        <f>'Ligações Ativas'!O100</f>
        <v>1.7044591019297764E-3</v>
      </c>
      <c r="D103" s="43">
        <f>IF(C103="-","-",'Ligações Ativas'!F100*(1+C103))</f>
        <v>803.36697619974768</v>
      </c>
      <c r="E103" s="43">
        <f t="shared" si="4"/>
        <v>804.73628235452111</v>
      </c>
      <c r="F103" s="43">
        <f t="shared" si="5"/>
        <v>806.10792243563333</v>
      </c>
      <c r="G103" s="43">
        <f t="shared" si="6"/>
        <v>807.48190042116642</v>
      </c>
      <c r="H103" s="54" t="str">
        <f>IF('Ligações Ativas'!S100="-","-",'Ligações Ativas'!S100)</f>
        <v>-</v>
      </c>
      <c r="I103" s="43" t="str">
        <f>IF(H103="-","-",IF(('Ligações Ativas'!C100-'Ligações Ativas'!G100)&gt;=0,IF(('Ligações Ativas'!J100*(1+H103))&lt;=D103,'Ligações Ativas'!J100*(1+H103),D103),'Ligações Ativas'!J100*(1+H103)))</f>
        <v>-</v>
      </c>
      <c r="J103" s="43" t="str">
        <f>IF(H103="-","-",IF(('Ligações Ativas'!D100-'Ligações Ativas'!H100)&gt;=0,IF((I103*(1+$H103))&lt;=E103,I103*(1+$H103),E103),I103*(1+$H103)))</f>
        <v>-</v>
      </c>
      <c r="K103" s="43" t="str">
        <f>IF(I103="-","-",IF(('Ligações Ativas'!E100-'Ligações Ativas'!I100)&gt;=0,IF((J103*(1+$H103))&lt;=F103,J103*(1+$H103),F103),J103*(1+$H103)))</f>
        <v>-</v>
      </c>
      <c r="L103" s="43" t="str">
        <f>IF(J103="-","-",IF(('Ligações Ativas'!F100-'Ligações Ativas'!J100)&gt;=0,IF((K103*(1+$H103))&lt;=G103,K103*(1+$H103),G103),K103*(1+$H103)))</f>
        <v>-</v>
      </c>
      <c r="M103" s="43"/>
      <c r="O103" s="48">
        <f>'Ligações Ativas'!K100</f>
        <v>0</v>
      </c>
    </row>
    <row r="104" spans="1:15" x14ac:dyDescent="0.2">
      <c r="A104" s="41">
        <v>94</v>
      </c>
      <c r="B104" s="41" t="s">
        <v>145</v>
      </c>
      <c r="C104" s="54">
        <f>'Ligações Ativas'!O101</f>
        <v>1.080495707961771E-2</v>
      </c>
      <c r="D104" s="43">
        <f>IF(C104="-","-",'Ligações Ativas'!F101*(1+C104))</f>
        <v>831.89247967652545</v>
      </c>
      <c r="E104" s="43">
        <f t="shared" si="4"/>
        <v>840.88104221428716</v>
      </c>
      <c r="F104" s="43">
        <f t="shared" si="5"/>
        <v>849.96672578447681</v>
      </c>
      <c r="G104" s="43">
        <f t="shared" si="6"/>
        <v>859.15057977568142</v>
      </c>
      <c r="H104" s="54" t="str">
        <f>IF('Ligações Ativas'!S101="-","-",'Ligações Ativas'!S101)</f>
        <v>-</v>
      </c>
      <c r="I104" s="43" t="str">
        <f>IF(H104="-","-",IF(('Ligações Ativas'!C101-'Ligações Ativas'!G101)&gt;=0,IF(('Ligações Ativas'!J101*(1+H104))&lt;=D104,'Ligações Ativas'!J101*(1+H104),D104),'Ligações Ativas'!J101*(1+H104)))</f>
        <v>-</v>
      </c>
      <c r="J104" s="43" t="str">
        <f>IF(H104="-","-",IF(('Ligações Ativas'!D101-'Ligações Ativas'!H101)&gt;=0,IF((I104*(1+$H104))&lt;=E104,I104*(1+$H104),E104),I104*(1+$H104)))</f>
        <v>-</v>
      </c>
      <c r="K104" s="43" t="str">
        <f>IF(I104="-","-",IF(('Ligações Ativas'!E101-'Ligações Ativas'!I101)&gt;=0,IF((J104*(1+$H104))&lt;=F104,J104*(1+$H104),F104),J104*(1+$H104)))</f>
        <v>-</v>
      </c>
      <c r="L104" s="43" t="str">
        <f>IF(J104="-","-",IF(('Ligações Ativas'!F101-'Ligações Ativas'!J101)&gt;=0,IF((K104*(1+$H104))&lt;=G104,K104*(1+$H104),G104),K104*(1+$H104)))</f>
        <v>-</v>
      </c>
      <c r="M104" s="43"/>
      <c r="O104" s="48">
        <f>'Ligações Ativas'!K101</f>
        <v>0</v>
      </c>
    </row>
    <row r="105" spans="1:15" x14ac:dyDescent="0.2">
      <c r="A105" s="41">
        <v>95</v>
      </c>
      <c r="B105" s="41" t="s">
        <v>146</v>
      </c>
      <c r="C105" s="54">
        <f>'Ligações Ativas'!O102</f>
        <v>7.9149287635852522E-3</v>
      </c>
      <c r="D105" s="43">
        <f>IF(C105="-","-",'Ligações Ativas'!F102*(1+C105))</f>
        <v>1340.5268552555685</v>
      </c>
      <c r="E105" s="43">
        <f t="shared" si="4"/>
        <v>1351.1370298205895</v>
      </c>
      <c r="F105" s="43">
        <f t="shared" si="5"/>
        <v>1361.8311831614617</v>
      </c>
      <c r="G105" s="43">
        <f t="shared" si="6"/>
        <v>1372.6099799642138</v>
      </c>
      <c r="H105" s="54" t="str">
        <f>IF('Ligações Ativas'!S102="-","-",'Ligações Ativas'!S102)</f>
        <v>-</v>
      </c>
      <c r="I105" s="43" t="str">
        <f>IF(H105="-","-",IF(('Ligações Ativas'!C102-'Ligações Ativas'!G102)&gt;=0,IF(('Ligações Ativas'!J102*(1+H105))&lt;=D105,'Ligações Ativas'!J102*(1+H105),D105),'Ligações Ativas'!J102*(1+H105)))</f>
        <v>-</v>
      </c>
      <c r="J105" s="43" t="str">
        <f>IF(H105="-","-",IF(('Ligações Ativas'!D102-'Ligações Ativas'!H102)&gt;=0,IF((I105*(1+$H105))&lt;=E105,I105*(1+$H105),E105),I105*(1+$H105)))</f>
        <v>-</v>
      </c>
      <c r="K105" s="43" t="str">
        <f>IF(I105="-","-",IF(('Ligações Ativas'!E102-'Ligações Ativas'!I102)&gt;=0,IF((J105*(1+$H105))&lt;=F105,J105*(1+$H105),F105),J105*(1+$H105)))</f>
        <v>-</v>
      </c>
      <c r="L105" s="43" t="str">
        <f>IF(J105="-","-",IF(('Ligações Ativas'!F102-'Ligações Ativas'!J102)&gt;=0,IF((K105*(1+$H105))&lt;=G105,K105*(1+$H105),G105),K105*(1+$H105)))</f>
        <v>-</v>
      </c>
      <c r="M105" s="43"/>
      <c r="O105" s="48">
        <f>'Ligações Ativas'!K102</f>
        <v>0</v>
      </c>
    </row>
    <row r="106" spans="1:15" x14ac:dyDescent="0.2">
      <c r="A106" s="41">
        <v>96</v>
      </c>
      <c r="B106" s="41" t="s">
        <v>44</v>
      </c>
      <c r="C106" s="54">
        <f>'Ligações Ativas'!O103</f>
        <v>2.6714431004253327E-2</v>
      </c>
      <c r="D106" s="43">
        <f>IF(C106="-","-",'Ligações Ativas'!F103*(1+C106))</f>
        <v>5619.2080808862784</v>
      </c>
      <c r="E106" s="43">
        <f t="shared" si="4"/>
        <v>5769.3220274616579</v>
      </c>
      <c r="F106" s="43">
        <f t="shared" si="5"/>
        <v>5923.4461827056011</v>
      </c>
      <c r="G106" s="43">
        <f t="shared" si="6"/>
        <v>6081.6876770608978</v>
      </c>
      <c r="H106" s="54" t="str">
        <f>IF('Ligações Ativas'!S103="-","-",'Ligações Ativas'!S103)</f>
        <v>-</v>
      </c>
      <c r="I106" s="43" t="str">
        <f>IF(H106="-","-",IF(('Ligações Ativas'!C103-'Ligações Ativas'!G103)&gt;=0,IF(('Ligações Ativas'!J103*(1+H106))&lt;=D106,'Ligações Ativas'!J103*(1+H106),D106),'Ligações Ativas'!J103*(1+H106)))</f>
        <v>-</v>
      </c>
      <c r="J106" s="43" t="str">
        <f>IF(H106="-","-",IF(('Ligações Ativas'!D103-'Ligações Ativas'!H103)&gt;=0,IF((I106*(1+$H106))&lt;=E106,I106*(1+$H106),E106),I106*(1+$H106)))</f>
        <v>-</v>
      </c>
      <c r="K106" s="43" t="str">
        <f>IF(I106="-","-",IF(('Ligações Ativas'!E103-'Ligações Ativas'!I103)&gt;=0,IF((J106*(1+$H106))&lt;=F106,J106*(1+$H106),F106),J106*(1+$H106)))</f>
        <v>-</v>
      </c>
      <c r="L106" s="43" t="str">
        <f>IF(J106="-","-",IF(('Ligações Ativas'!F103-'Ligações Ativas'!J103)&gt;=0,IF((K106*(1+$H106))&lt;=G106,K106*(1+$H106),G106),K106*(1+$H106)))</f>
        <v>-</v>
      </c>
      <c r="M106" s="43"/>
      <c r="O106" s="48">
        <f>'Ligações Ativas'!K103</f>
        <v>0</v>
      </c>
    </row>
    <row r="107" spans="1:15" x14ac:dyDescent="0.2">
      <c r="A107" s="41">
        <v>97</v>
      </c>
      <c r="B107" s="41" t="s">
        <v>147</v>
      </c>
      <c r="C107" s="54">
        <f>'Ligações Ativas'!O104</f>
        <v>6.6742028301535828E-3</v>
      </c>
      <c r="D107" s="43">
        <f>IF(C107="-","-",'Ligações Ativas'!F104*(1+C107))</f>
        <v>1324.7832509244822</v>
      </c>
      <c r="E107" s="43">
        <f t="shared" si="4"/>
        <v>1333.6251230471426</v>
      </c>
      <c r="F107" s="43">
        <f t="shared" si="5"/>
        <v>1342.5260076177478</v>
      </c>
      <c r="G107" s="43">
        <f t="shared" si="6"/>
        <v>1351.4862984973452</v>
      </c>
      <c r="H107" s="54" t="str">
        <f>IF('Ligações Ativas'!S104="-","-",'Ligações Ativas'!S104)</f>
        <v>-</v>
      </c>
      <c r="I107" s="43" t="str">
        <f>IF(H107="-","-",IF(('Ligações Ativas'!C104-'Ligações Ativas'!G104)&gt;=0,IF(('Ligações Ativas'!J104*(1+H107))&lt;=D107,'Ligações Ativas'!J104*(1+H107),D107),'Ligações Ativas'!J104*(1+H107)))</f>
        <v>-</v>
      </c>
      <c r="J107" s="43" t="str">
        <f>IF(H107="-","-",IF(('Ligações Ativas'!D104-'Ligações Ativas'!H104)&gt;=0,IF((I107*(1+$H107))&lt;=E107,I107*(1+$H107),E107),I107*(1+$H107)))</f>
        <v>-</v>
      </c>
      <c r="K107" s="43" t="str">
        <f>IF(I107="-","-",IF(('Ligações Ativas'!E104-'Ligações Ativas'!I104)&gt;=0,IF((J107*(1+$H107))&lt;=F107,J107*(1+$H107),F107),J107*(1+$H107)))</f>
        <v>-</v>
      </c>
      <c r="L107" s="43" t="str">
        <f>IF(J107="-","-",IF(('Ligações Ativas'!F104-'Ligações Ativas'!J104)&gt;=0,IF((K107*(1+$H107))&lt;=G107,K107*(1+$H107),G107),K107*(1+$H107)))</f>
        <v>-</v>
      </c>
      <c r="M107" s="43"/>
      <c r="O107" s="48">
        <f>'Ligações Ativas'!K104</f>
        <v>0</v>
      </c>
    </row>
    <row r="108" spans="1:15" x14ac:dyDescent="0.2">
      <c r="A108" s="41">
        <v>98</v>
      </c>
      <c r="B108" s="41" t="s">
        <v>148</v>
      </c>
      <c r="C108" s="54">
        <f>'Ligações Ativas'!O105</f>
        <v>1.7457368526561597E-2</v>
      </c>
      <c r="D108" s="43">
        <f>IF(C108="-","-",'Ligações Ativas'!F105*(1+C108))</f>
        <v>3866.3380004009337</v>
      </c>
      <c r="E108" s="43">
        <f t="shared" si="4"/>
        <v>3933.8340877221817</v>
      </c>
      <c r="F108" s="43">
        <f t="shared" si="5"/>
        <v>4002.5084791138979</v>
      </c>
      <c r="G108" s="43">
        <f t="shared" si="6"/>
        <v>4072.3817446644766</v>
      </c>
      <c r="H108" s="54" t="str">
        <f>IF('Ligações Ativas'!S105="-","-",'Ligações Ativas'!S105)</f>
        <v>-</v>
      </c>
      <c r="I108" s="43" t="str">
        <f>IF(H108="-","-",IF(('Ligações Ativas'!C105-'Ligações Ativas'!G105)&gt;=0,IF(('Ligações Ativas'!J105*(1+H108))&lt;=D108,'Ligações Ativas'!J105*(1+H108),D108),'Ligações Ativas'!J105*(1+H108)))</f>
        <v>-</v>
      </c>
      <c r="J108" s="43" t="str">
        <f>IF(H108="-","-",IF(('Ligações Ativas'!D105-'Ligações Ativas'!H105)&gt;=0,IF((I108*(1+$H108))&lt;=E108,I108*(1+$H108),E108),I108*(1+$H108)))</f>
        <v>-</v>
      </c>
      <c r="K108" s="43" t="str">
        <f>IF(I108="-","-",IF(('Ligações Ativas'!E105-'Ligações Ativas'!I105)&gt;=0,IF((J108*(1+$H108))&lt;=F108,J108*(1+$H108),F108),J108*(1+$H108)))</f>
        <v>-</v>
      </c>
      <c r="L108" s="43" t="str">
        <f>IF(J108="-","-",IF(('Ligações Ativas'!F105-'Ligações Ativas'!J105)&gt;=0,IF((K108*(1+$H108))&lt;=G108,K108*(1+$H108),G108),K108*(1+$H108)))</f>
        <v>-</v>
      </c>
      <c r="M108" s="43"/>
      <c r="O108" s="48">
        <f>'Ligações Ativas'!K105</f>
        <v>0</v>
      </c>
    </row>
    <row r="109" spans="1:15" x14ac:dyDescent="0.2">
      <c r="A109" s="41">
        <v>99</v>
      </c>
      <c r="B109" s="41" t="s">
        <v>149</v>
      </c>
      <c r="C109" s="54">
        <f>'Ligações Ativas'!O106</f>
        <v>2.5290771419082567E-2</v>
      </c>
      <c r="D109" s="43">
        <f>IF(C109="-","-",'Ligações Ativas'!F106*(1+C109))</f>
        <v>2163.3635276942646</v>
      </c>
      <c r="E109" s="43">
        <f t="shared" si="4"/>
        <v>2218.0766601695605</v>
      </c>
      <c r="F109" s="43">
        <f t="shared" si="5"/>
        <v>2274.1735299719112</v>
      </c>
      <c r="G109" s="43">
        <f t="shared" si="6"/>
        <v>2331.6891328857591</v>
      </c>
      <c r="H109" s="54" t="str">
        <f>IF('Ligações Ativas'!S106="-","-",'Ligações Ativas'!S106)</f>
        <v>-</v>
      </c>
      <c r="I109" s="43" t="str">
        <f>IF(H109="-","-",IF(('Ligações Ativas'!C106-'Ligações Ativas'!G106)&gt;=0,IF(('Ligações Ativas'!J106*(1+H109))&lt;=D109,'Ligações Ativas'!J106*(1+H109),D109),'Ligações Ativas'!J106*(1+H109)))</f>
        <v>-</v>
      </c>
      <c r="J109" s="43" t="str">
        <f>IF(H109="-","-",IF(('Ligações Ativas'!D106-'Ligações Ativas'!H106)&gt;=0,IF((I109*(1+$H109))&lt;=E109,I109*(1+$H109),E109),I109*(1+$H109)))</f>
        <v>-</v>
      </c>
      <c r="K109" s="43" t="str">
        <f>IF(I109="-","-",IF(('Ligações Ativas'!E106-'Ligações Ativas'!I106)&gt;=0,IF((J109*(1+$H109))&lt;=F109,J109*(1+$H109),F109),J109*(1+$H109)))</f>
        <v>-</v>
      </c>
      <c r="L109" s="43" t="str">
        <f>IF(J109="-","-",IF(('Ligações Ativas'!F106-'Ligações Ativas'!J106)&gt;=0,IF((K109*(1+$H109))&lt;=G109,K109*(1+$H109),G109),K109*(1+$H109)))</f>
        <v>-</v>
      </c>
      <c r="M109" s="43"/>
      <c r="O109" s="48">
        <f>'Ligações Ativas'!K106</f>
        <v>0</v>
      </c>
    </row>
    <row r="110" spans="1:15" x14ac:dyDescent="0.2">
      <c r="A110" s="41">
        <v>100</v>
      </c>
      <c r="B110" s="41" t="s">
        <v>45</v>
      </c>
      <c r="C110" s="54">
        <f>'Ligações Ativas'!O107</f>
        <v>2.4208157428758741E-2</v>
      </c>
      <c r="D110" s="123">
        <f>IF(C110="-","-",'Ligações Ativas'!F107*(1+C110))</f>
        <v>5995.7145535879536</v>
      </c>
      <c r="E110" s="123">
        <f t="shared" si="4"/>
        <v>6140.8597553991103</v>
      </c>
      <c r="F110" s="123">
        <f t="shared" si="5"/>
        <v>6289.5186551057404</v>
      </c>
      <c r="G110" s="123">
        <f t="shared" si="6"/>
        <v>6441.7763128596553</v>
      </c>
      <c r="H110" s="54" t="str">
        <f>IF('Ligações Ativas'!S107="-","-",'Ligações Ativas'!S107)</f>
        <v>-</v>
      </c>
      <c r="I110" s="125" t="str">
        <f>IF(H110="-","-",IF(('Ligações Ativas'!C107-'Ligações Ativas'!G107)&gt;=0,IF(('Ligações Ativas'!J107*(1+H110))&lt;=D110,'Ligações Ativas'!J107*(1+H110),D110),'Ligações Ativas'!J107*(1+H110)))</f>
        <v>-</v>
      </c>
      <c r="J110" s="125" t="str">
        <f>IF(H110="-","-",IF(('Ligações Ativas'!D107-'Ligações Ativas'!H107)&gt;=0,IF((I110*(1+$H110))&lt;=E110,I110*(1+$H110),E110),I110*(1+$H110)))</f>
        <v>-</v>
      </c>
      <c r="K110" s="125" t="str">
        <f>IF(I110="-","-",IF(('Ligações Ativas'!E107-'Ligações Ativas'!I107)&gt;=0,IF((J110*(1+$H110))&lt;=F110,J110*(1+$H110),F110),J110*(1+$H110)))</f>
        <v>-</v>
      </c>
      <c r="L110" s="125" t="str">
        <f>IF(J110="-","-",IF(('Ligações Ativas'!F107-'Ligações Ativas'!J107)&gt;=0,IF((K110*(1+$H110))&lt;=G110,K110*(1+$H110),G110),K110*(1+$H110)))</f>
        <v>-</v>
      </c>
      <c r="M110" s="43" t="s">
        <v>292</v>
      </c>
      <c r="O110" s="48">
        <f>'Ligações Ativas'!K107</f>
        <v>0</v>
      </c>
    </row>
    <row r="111" spans="1:15" x14ac:dyDescent="0.2">
      <c r="A111" s="41">
        <v>101</v>
      </c>
      <c r="B111" s="41" t="s">
        <v>46</v>
      </c>
      <c r="C111" s="54">
        <f>'Ligações Ativas'!O108</f>
        <v>2.5190984318540555E-2</v>
      </c>
      <c r="D111" s="43">
        <f>IF(C111="-","-",'Ligações Ativas'!F108*(1+C111))</f>
        <v>20698.605973391332</v>
      </c>
      <c r="E111" s="43">
        <f t="shared" si="4"/>
        <v>21220.024231882682</v>
      </c>
      <c r="F111" s="43">
        <f t="shared" si="5"/>
        <v>21754.577529547088</v>
      </c>
      <c r="G111" s="43">
        <f t="shared" si="6"/>
        <v>22302.596750950383</v>
      </c>
      <c r="H111" s="54">
        <f>IF('Ligações Ativas'!S108="-","-",'Ligações Ativas'!S108)</f>
        <v>9.6235319436563296E-3</v>
      </c>
      <c r="I111" s="123">
        <f>IF(H111="-","-",IF(('Ligações Ativas'!C108-'Ligações Ativas'!G108)&gt;=0,IF(('Ligações Ativas'!J108*(1+H111))&lt;=D111,'Ligações Ativas'!J108*(1+H111),D111),'Ligações Ativas'!J108*(1+H111)))</f>
        <v>14294.249965258286</v>
      </c>
      <c r="J111" s="123">
        <f>IF(H111="-","-",IF(('Ligações Ativas'!D108-'Ligações Ativas'!H108)&gt;=0,IF((I111*(1+$H111))&lt;=E111,I111*(1+$H111),E111),I111*(1+$H111)))</f>
        <v>14431.811136409558</v>
      </c>
      <c r="K111" s="123">
        <f>IF(I111="-","-",IF(('Ligações Ativas'!E108-'Ligações Ativas'!I108)&gt;=0,IF((J111*(1+$H111))&lt;=F111,J111*(1+$H111),F111),J111*(1+$H111)))</f>
        <v>14570.696131885612</v>
      </c>
      <c r="L111" s="123">
        <f>IF(J111="-","-",IF(('Ligações Ativas'!F108-'Ligações Ativas'!J108)&gt;=0,IF((K111*(1+$H111))&lt;=G111,K111*(1+$H111),G111),K111*(1+$H111)))</f>
        <v>14710.917691552124</v>
      </c>
      <c r="M111" s="43" t="s">
        <v>292</v>
      </c>
      <c r="O111" s="48">
        <f>'Ligações Ativas'!K108</f>
        <v>0</v>
      </c>
    </row>
    <row r="112" spans="1:15" x14ac:dyDescent="0.2">
      <c r="A112" s="41">
        <v>102</v>
      </c>
      <c r="B112" s="41" t="s">
        <v>150</v>
      </c>
      <c r="C112" s="54">
        <f>'Ligações Ativas'!O109</f>
        <v>1.6171328868524727E-2</v>
      </c>
      <c r="D112" s="43">
        <f>IF(C112="-","-",'Ligações Ativas'!F109*(1+C112))</f>
        <v>10794.788026570339</v>
      </c>
      <c r="E112" s="43">
        <f t="shared" si="4"/>
        <v>10969.354093814021</v>
      </c>
      <c r="F112" s="43">
        <f t="shared" si="5"/>
        <v>11146.743126340387</v>
      </c>
      <c r="G112" s="43">
        <f t="shared" si="6"/>
        <v>11327.000775249406</v>
      </c>
      <c r="H112" s="54" t="str">
        <f>IF('Ligações Ativas'!S109="-","-",'Ligações Ativas'!S109)</f>
        <v>-</v>
      </c>
      <c r="I112" s="43" t="str">
        <f>IF(H112="-","-",IF(('Ligações Ativas'!C109-'Ligações Ativas'!G109)&gt;=0,IF(('Ligações Ativas'!J109*(1+H112))&lt;=D112,'Ligações Ativas'!J109*(1+H112),D112),'Ligações Ativas'!J109*(1+H112)))</f>
        <v>-</v>
      </c>
      <c r="J112" s="43" t="str">
        <f>IF(H112="-","-",IF(('Ligações Ativas'!D109-'Ligações Ativas'!H109)&gt;=0,IF((I112*(1+$H112))&lt;=E112,I112*(1+$H112),E112),I112*(1+$H112)))</f>
        <v>-</v>
      </c>
      <c r="K112" s="43" t="str">
        <f>IF(I112="-","-",IF(('Ligações Ativas'!E109-'Ligações Ativas'!I109)&gt;=0,IF((J112*(1+$H112))&lt;=F112,J112*(1+$H112),F112),J112*(1+$H112)))</f>
        <v>-</v>
      </c>
      <c r="L112" s="43" t="str">
        <f>IF(J112="-","-",IF(('Ligações Ativas'!F109-'Ligações Ativas'!J109)&gt;=0,IF((K112*(1+$H112))&lt;=G112,K112*(1+$H112),G112),K112*(1+$H112)))</f>
        <v>-</v>
      </c>
      <c r="M112" s="43"/>
      <c r="O112" s="48">
        <f>'Ligações Ativas'!K109</f>
        <v>0</v>
      </c>
    </row>
    <row r="113" spans="1:15" x14ac:dyDescent="0.2">
      <c r="A113" s="41">
        <v>103</v>
      </c>
      <c r="B113" s="41" t="s">
        <v>151</v>
      </c>
      <c r="C113" s="54">
        <f>'Ligações Ativas'!O110</f>
        <v>2.8827264150149648E-2</v>
      </c>
      <c r="D113" s="43">
        <f>IF(C113="-","-",'Ligações Ativas'!F110*(1+C113))</f>
        <v>995.90479169734488</v>
      </c>
      <c r="E113" s="43">
        <f t="shared" si="4"/>
        <v>1024.6140021960041</v>
      </c>
      <c r="F113" s="43">
        <f t="shared" si="5"/>
        <v>1054.1508206892504</v>
      </c>
      <c r="G113" s="43">
        <f t="shared" si="6"/>
        <v>1084.5391048513566</v>
      </c>
      <c r="H113" s="54" t="str">
        <f>IF('Ligações Ativas'!S110="-","-",'Ligações Ativas'!S110)</f>
        <v>-</v>
      </c>
      <c r="I113" s="43" t="str">
        <f>IF(H113="-","-",IF(('Ligações Ativas'!C110-'Ligações Ativas'!G110)&gt;=0,IF(('Ligações Ativas'!J110*(1+H113))&lt;=D113,'Ligações Ativas'!J110*(1+H113),D113),'Ligações Ativas'!J110*(1+H113)))</f>
        <v>-</v>
      </c>
      <c r="J113" s="43" t="str">
        <f>IF(H113="-","-",IF(('Ligações Ativas'!D110-'Ligações Ativas'!H110)&gt;=0,IF((I113*(1+$H113))&lt;=E113,I113*(1+$H113),E113),I113*(1+$H113)))</f>
        <v>-</v>
      </c>
      <c r="K113" s="43" t="str">
        <f>IF(I113="-","-",IF(('Ligações Ativas'!E110-'Ligações Ativas'!I110)&gt;=0,IF((J113*(1+$H113))&lt;=F113,J113*(1+$H113),F113),J113*(1+$H113)))</f>
        <v>-</v>
      </c>
      <c r="L113" s="43" t="str">
        <f>IF(J113="-","-",IF(('Ligações Ativas'!F110-'Ligações Ativas'!J110)&gt;=0,IF((K113*(1+$H113))&lt;=G113,K113*(1+$H113),G113),K113*(1+$H113)))</f>
        <v>-</v>
      </c>
      <c r="M113" s="43"/>
      <c r="O113" s="48">
        <f>'Ligações Ativas'!K110</f>
        <v>0</v>
      </c>
    </row>
    <row r="114" spans="1:15" x14ac:dyDescent="0.2">
      <c r="A114" s="41">
        <v>104</v>
      </c>
      <c r="B114" s="41" t="s">
        <v>152</v>
      </c>
      <c r="C114" s="54">
        <f>'Ligações Ativas'!O111</f>
        <v>3.1156158375625621E-2</v>
      </c>
      <c r="D114" s="43">
        <f>IF(C114="-","-",'Ligações Ativas'!F111*(1+C114))</f>
        <v>16701.636297210011</v>
      </c>
      <c r="E114" s="43">
        <f t="shared" si="4"/>
        <v>17221.995122817985</v>
      </c>
      <c r="F114" s="43">
        <f t="shared" si="5"/>
        <v>17758.566330408754</v>
      </c>
      <c r="G114" s="43">
        <f t="shared" si="6"/>
        <v>18311.855035523022</v>
      </c>
      <c r="H114" s="54">
        <f>IF('Ligações Ativas'!S111="-","-",'Ligações Ativas'!S111)</f>
        <v>6.9839824120725688E-2</v>
      </c>
      <c r="I114" s="43">
        <f>IF(H114="-","-",IF(('Ligações Ativas'!C111-'Ligações Ativas'!G111)&gt;=0,IF(('Ligações Ativas'!J111*(1+H114))&lt;=D114,'Ligações Ativas'!J111*(1+H114),D114),'Ligações Ativas'!J111*(1+H114)))</f>
        <v>6674.7306626892077</v>
      </c>
      <c r="J114" s="43">
        <f>IF(H114="-","-",IF(('Ligações Ativas'!D111-'Ligações Ativas'!H111)&gt;=0,IF((I114*(1+$H114))&lt;=E114,I114*(1+$H114),E114),I114*(1+$H114)))</f>
        <v>7140.8926782246363</v>
      </c>
      <c r="K114" s="43">
        <f>IF(I114="-","-",IF(('Ligações Ativas'!E111-'Ligações Ativas'!I111)&gt;=0,IF((J114*(1+$H114))&lt;=F114,J114*(1+$H114),F114),J114*(1+$H114)))</f>
        <v>7639.6113669368224</v>
      </c>
      <c r="L114" s="43">
        <f>IF(J114="-","-",IF(('Ligações Ativas'!F111-'Ligações Ativas'!J111)&gt;=0,IF((K114*(1+$H114))&lt;=G114,K114*(1+$H114),G114),K114*(1+$H114)))</f>
        <v>8173.1604811543866</v>
      </c>
      <c r="M114" s="43"/>
      <c r="O114" s="48">
        <f>'Ligações Ativas'!K111</f>
        <v>0</v>
      </c>
    </row>
    <row r="115" spans="1:15" x14ac:dyDescent="0.2">
      <c r="A115" s="41">
        <v>105</v>
      </c>
      <c r="B115" s="41" t="s">
        <v>153</v>
      </c>
      <c r="C115" s="54">
        <f>'Ligações Ativas'!O112</f>
        <v>1.0730426113370668E-2</v>
      </c>
      <c r="D115" s="43">
        <f>IF(C115="-","-",'Ligações Ativas'!F112*(1+C115))</f>
        <v>1090.5781297763269</v>
      </c>
      <c r="E115" s="43">
        <f t="shared" si="4"/>
        <v>1102.2804978187498</v>
      </c>
      <c r="F115" s="43">
        <f t="shared" si="5"/>
        <v>1114.1084372568034</v>
      </c>
      <c r="G115" s="43">
        <f t="shared" si="6"/>
        <v>1126.0632955250705</v>
      </c>
      <c r="H115" s="54" t="str">
        <f>IF('Ligações Ativas'!S112="-","-",'Ligações Ativas'!S112)</f>
        <v>-</v>
      </c>
      <c r="I115" s="43" t="str">
        <f>IF(H115="-","-",IF(('Ligações Ativas'!C112-'Ligações Ativas'!G112)&gt;=0,IF(('Ligações Ativas'!J112*(1+H115))&lt;=D115,'Ligações Ativas'!J112*(1+H115),D115),'Ligações Ativas'!J112*(1+H115)))</f>
        <v>-</v>
      </c>
      <c r="J115" s="43" t="str">
        <f>IF(H115="-","-",IF(('Ligações Ativas'!D112-'Ligações Ativas'!H112)&gt;=0,IF((I115*(1+$H115))&lt;=E115,I115*(1+$H115),E115),I115*(1+$H115)))</f>
        <v>-</v>
      </c>
      <c r="K115" s="43" t="str">
        <f>IF(I115="-","-",IF(('Ligações Ativas'!E112-'Ligações Ativas'!I112)&gt;=0,IF((J115*(1+$H115))&lt;=F115,J115*(1+$H115),F115),J115*(1+$H115)))</f>
        <v>-</v>
      </c>
      <c r="L115" s="43" t="str">
        <f>IF(J115="-","-",IF(('Ligações Ativas'!F112-'Ligações Ativas'!J112)&gt;=0,IF((K115*(1+$H115))&lt;=G115,K115*(1+$H115),G115),K115*(1+$H115)))</f>
        <v>-</v>
      </c>
      <c r="M115" s="43"/>
      <c r="O115" s="48">
        <f>'Ligações Ativas'!K112</f>
        <v>0</v>
      </c>
    </row>
    <row r="116" spans="1:15" x14ac:dyDescent="0.2">
      <c r="A116" s="41">
        <v>106</v>
      </c>
      <c r="B116" s="41" t="s">
        <v>154</v>
      </c>
      <c r="C116" s="54">
        <f>'Ligações Ativas'!O113</f>
        <v>2.3564452119420747E-2</v>
      </c>
      <c r="D116" s="43">
        <f>IF(C116="-","-",'Ligações Ativas'!F113*(1+C116))</f>
        <v>14533.591655643655</v>
      </c>
      <c r="E116" s="43">
        <f t="shared" si="4"/>
        <v>14876.067780336281</v>
      </c>
      <c r="F116" s="43">
        <f t="shared" si="5"/>
        <v>15226.614167271273</v>
      </c>
      <c r="G116" s="43">
        <f t="shared" si="6"/>
        <v>15585.42098775683</v>
      </c>
      <c r="H116" s="54">
        <f>IF('Ligações Ativas'!S113="-","-",'Ligações Ativas'!S113)</f>
        <v>1.5031801396339641E-2</v>
      </c>
      <c r="I116" s="43">
        <f>IF(H116="-","-",IF(('Ligações Ativas'!C113-'Ligações Ativas'!G113)&gt;=0,IF(('Ligações Ativas'!J113*(1+H116))&lt;=D116,'Ligações Ativas'!J113*(1+H116),D116),'Ligações Ativas'!J113*(1+H116)))</f>
        <v>8234.9530047285043</v>
      </c>
      <c r="J116" s="43">
        <f>IF(H116="-","-",IF(('Ligações Ativas'!D113-'Ligações Ativas'!H113)&gt;=0,IF((I116*(1+$H116))&lt;=E116,I116*(1+$H116),E116),I116*(1+$H116)))</f>
        <v>8358.7391828037744</v>
      </c>
      <c r="K116" s="43">
        <f>IF(I116="-","-",IF(('Ligações Ativas'!E113-'Ligações Ativas'!I113)&gt;=0,IF((J116*(1+$H116))&lt;=F116,J116*(1+$H116),F116),J116*(1+$H116)))</f>
        <v>8484.3860901234839</v>
      </c>
      <c r="L116" s="43">
        <f>IF(J116="-","-",IF(('Ligações Ativas'!F113-'Ligações Ativas'!J113)&gt;=0,IF((K116*(1+$H116))&lt;=G116,K116*(1+$H116),G116),K116*(1+$H116)))</f>
        <v>8611.9216968000874</v>
      </c>
      <c r="M116" s="43"/>
      <c r="O116" s="48">
        <f>'Ligações Ativas'!K113</f>
        <v>0</v>
      </c>
    </row>
    <row r="117" spans="1:15" x14ac:dyDescent="0.2">
      <c r="A117" s="41">
        <v>107</v>
      </c>
      <c r="B117" s="41" t="s">
        <v>155</v>
      </c>
      <c r="C117" s="54">
        <f>'Ligações Ativas'!O114</f>
        <v>2.1628069423272601E-2</v>
      </c>
      <c r="D117" s="43">
        <f>IF(C117="-","-",'Ligações Ativas'!F114*(1+C117))</f>
        <v>2202.630117676576</v>
      </c>
      <c r="E117" s="43">
        <f t="shared" si="4"/>
        <v>2250.2687547754763</v>
      </c>
      <c r="F117" s="43">
        <f t="shared" si="5"/>
        <v>2298.9377236247815</v>
      </c>
      <c r="G117" s="43">
        <f t="shared" si="6"/>
        <v>2348.6593083111188</v>
      </c>
      <c r="H117" s="54" t="str">
        <f>IF('Ligações Ativas'!S114="-","-",'Ligações Ativas'!S114)</f>
        <v>-</v>
      </c>
      <c r="I117" s="43" t="str">
        <f>IF(H117="-","-",IF(('Ligações Ativas'!C114-'Ligações Ativas'!G114)&gt;=0,IF(('Ligações Ativas'!J114*(1+H117))&lt;=D117,'Ligações Ativas'!J114*(1+H117),D117),'Ligações Ativas'!J114*(1+H117)))</f>
        <v>-</v>
      </c>
      <c r="J117" s="43" t="str">
        <f>IF(H117="-","-",IF(('Ligações Ativas'!D114-'Ligações Ativas'!H114)&gt;=0,IF((I117*(1+$H117))&lt;=E117,I117*(1+$H117),E117),I117*(1+$H117)))</f>
        <v>-</v>
      </c>
      <c r="K117" s="43" t="str">
        <f>IF(I117="-","-",IF(('Ligações Ativas'!E114-'Ligações Ativas'!I114)&gt;=0,IF((J117*(1+$H117))&lt;=F117,J117*(1+$H117),F117),J117*(1+$H117)))</f>
        <v>-</v>
      </c>
      <c r="L117" s="43" t="str">
        <f>IF(J117="-","-",IF(('Ligações Ativas'!F114-'Ligações Ativas'!J114)&gt;=0,IF((K117*(1+$H117))&lt;=G117,K117*(1+$H117),G117),K117*(1+$H117)))</f>
        <v>-</v>
      </c>
      <c r="M117" s="43"/>
      <c r="O117" s="48">
        <f>'Ligações Ativas'!K114</f>
        <v>0</v>
      </c>
    </row>
    <row r="118" spans="1:15" x14ac:dyDescent="0.2">
      <c r="A118" s="41">
        <v>108</v>
      </c>
      <c r="B118" s="41" t="s">
        <v>156</v>
      </c>
      <c r="C118" s="54">
        <f>'Ligações Ativas'!O115</f>
        <v>9.4441501892687397E-3</v>
      </c>
      <c r="D118" s="43">
        <f>IF(C118="-","-",'Ligações Ativas'!F115*(1+C118))</f>
        <v>2215.7299096654451</v>
      </c>
      <c r="E118" s="43">
        <f t="shared" si="4"/>
        <v>2236.6555957111805</v>
      </c>
      <c r="F118" s="43">
        <f t="shared" si="5"/>
        <v>2257.7789070787453</v>
      </c>
      <c r="G118" s="43">
        <f t="shared" si="6"/>
        <v>2279.1017101713601</v>
      </c>
      <c r="H118" s="54" t="str">
        <f>IF('Ligações Ativas'!S115="-","-",'Ligações Ativas'!S115)</f>
        <v>-</v>
      </c>
      <c r="I118" s="43" t="str">
        <f>IF(H118="-","-",IF(('Ligações Ativas'!C115-'Ligações Ativas'!G115)&gt;=0,IF(('Ligações Ativas'!J115*(1+H118))&lt;=D118,'Ligações Ativas'!J115*(1+H118),D118),'Ligações Ativas'!J115*(1+H118)))</f>
        <v>-</v>
      </c>
      <c r="J118" s="43" t="str">
        <f>IF(H118="-","-",IF(('Ligações Ativas'!D115-'Ligações Ativas'!H115)&gt;=0,IF((I118*(1+$H118))&lt;=E118,I118*(1+$H118),E118),I118*(1+$H118)))</f>
        <v>-</v>
      </c>
      <c r="K118" s="43" t="str">
        <f>IF(I118="-","-",IF(('Ligações Ativas'!E115-'Ligações Ativas'!I115)&gt;=0,IF((J118*(1+$H118))&lt;=F118,J118*(1+$H118),F118),J118*(1+$H118)))</f>
        <v>-</v>
      </c>
      <c r="L118" s="43" t="str">
        <f>IF(J118="-","-",IF(('Ligações Ativas'!F115-'Ligações Ativas'!J115)&gt;=0,IF((K118*(1+$H118))&lt;=G118,K118*(1+$H118),G118),K118*(1+$H118)))</f>
        <v>-</v>
      </c>
      <c r="M118" s="43"/>
      <c r="O118" s="48">
        <f>'Ligações Ativas'!K115</f>
        <v>0</v>
      </c>
    </row>
    <row r="119" spans="1:15" x14ac:dyDescent="0.2">
      <c r="A119" s="41">
        <v>109</v>
      </c>
      <c r="B119" s="41" t="s">
        <v>47</v>
      </c>
      <c r="C119" s="54" t="s">
        <v>22</v>
      </c>
      <c r="D119" s="124">
        <v>1811</v>
      </c>
      <c r="E119" s="124">
        <v>1835</v>
      </c>
      <c r="F119" s="124">
        <v>1858</v>
      </c>
      <c r="G119" s="124">
        <v>1880</v>
      </c>
      <c r="H119" s="54" t="str">
        <f>IF('Ligações Ativas'!S116="-","-",'Ligações Ativas'!S116)</f>
        <v>-</v>
      </c>
      <c r="I119" s="43" t="str">
        <f>IF(H119="-","-",IF(('Ligações Ativas'!C116-'Ligações Ativas'!G116)&gt;=0,IF(('Ligações Ativas'!J116*(1+H119))&lt;=D119,'Ligações Ativas'!J116*(1+H119),D119),'Ligações Ativas'!J116*(1+H119)))</f>
        <v>-</v>
      </c>
      <c r="J119" s="43" t="str">
        <f>IF(H119="-","-",IF(('Ligações Ativas'!D116-'Ligações Ativas'!H116)&gt;=0,IF((I119*(1+$H119))&lt;=E119,I119*(1+$H119),E119),I119*(1+$H119)))</f>
        <v>-</v>
      </c>
      <c r="K119" s="43" t="str">
        <f>IF(I119="-","-",IF(('Ligações Ativas'!E116-'Ligações Ativas'!I116)&gt;=0,IF((J119*(1+$H119))&lt;=F119,J119*(1+$H119),F119),J119*(1+$H119)))</f>
        <v>-</v>
      </c>
      <c r="L119" s="43" t="str">
        <f>IF(J119="-","-",IF(('Ligações Ativas'!F116-'Ligações Ativas'!J116)&gt;=0,IF((K119*(1+$H119))&lt;=G119,K119*(1+$H119),G119),K119*(1+$H119)))</f>
        <v>-</v>
      </c>
      <c r="M119" s="43" t="s">
        <v>289</v>
      </c>
      <c r="O119" s="48">
        <f>'Ligações Ativas'!K116</f>
        <v>0</v>
      </c>
    </row>
    <row r="120" spans="1:15" x14ac:dyDescent="0.2">
      <c r="A120" s="41">
        <v>110</v>
      </c>
      <c r="B120" s="41" t="s">
        <v>48</v>
      </c>
      <c r="C120" s="54">
        <f>'Ligações Ativas'!O117</f>
        <v>3.2904392944408709E-2</v>
      </c>
      <c r="D120" s="43">
        <f>IF(C120="-","-",'Ligações Ativas'!F117*(1+C120))</f>
        <v>7357.3779909430223</v>
      </c>
      <c r="E120" s="43">
        <f t="shared" si="4"/>
        <v>7599.468047397555</v>
      </c>
      <c r="F120" s="43">
        <f t="shared" si="5"/>
        <v>7849.5239301976017</v>
      </c>
      <c r="G120" s="43">
        <f t="shared" si="6"/>
        <v>8107.8077500233621</v>
      </c>
      <c r="H120" s="54" t="str">
        <f>IF('Ligações Ativas'!S117="-","-",'Ligações Ativas'!S117)</f>
        <v>-</v>
      </c>
      <c r="I120" s="43" t="str">
        <f>IF(H120="-","-",IF(('Ligações Ativas'!C117-'Ligações Ativas'!G117)&gt;=0,IF(('Ligações Ativas'!J117*(1+H120))&lt;=D120,'Ligações Ativas'!J117*(1+H120),D120),'Ligações Ativas'!J117*(1+H120)))</f>
        <v>-</v>
      </c>
      <c r="J120" s="43" t="str">
        <f>IF(H120="-","-",IF(('Ligações Ativas'!D117-'Ligações Ativas'!H117)&gt;=0,IF((I120*(1+$H120))&lt;=E120,I120*(1+$H120),E120),I120*(1+$H120)))</f>
        <v>-</v>
      </c>
      <c r="K120" s="43" t="str">
        <f>IF(I120="-","-",IF(('Ligações Ativas'!E117-'Ligações Ativas'!I117)&gt;=0,IF((J120*(1+$H120))&lt;=F120,J120*(1+$H120),F120),J120*(1+$H120)))</f>
        <v>-</v>
      </c>
      <c r="L120" s="43" t="str">
        <f>IF(J120="-","-",IF(('Ligações Ativas'!F117-'Ligações Ativas'!J117)&gt;=0,IF((K120*(1+$H120))&lt;=G120,K120*(1+$H120),G120),K120*(1+$H120)))</f>
        <v>-</v>
      </c>
      <c r="M120" s="43"/>
      <c r="O120" s="48">
        <f>'Ligações Ativas'!K117</f>
        <v>0</v>
      </c>
    </row>
    <row r="121" spans="1:15" x14ac:dyDescent="0.2">
      <c r="A121" s="41">
        <v>111</v>
      </c>
      <c r="B121" s="41" t="s">
        <v>157</v>
      </c>
      <c r="C121" s="54">
        <f>'Ligações Ativas'!O118</f>
        <v>2.5331326884135575E-2</v>
      </c>
      <c r="D121" s="43">
        <f>IF(C121="-","-",'Ligações Ativas'!F118*(1+C121))</f>
        <v>2967.3088600026881</v>
      </c>
      <c r="E121" s="43">
        <f t="shared" si="4"/>
        <v>3042.4747307016078</v>
      </c>
      <c r="F121" s="43">
        <f t="shared" si="5"/>
        <v>3119.5446526417322</v>
      </c>
      <c r="G121" s="43">
        <f t="shared" si="6"/>
        <v>3198.5668579674571</v>
      </c>
      <c r="H121" s="54" t="str">
        <f>IF('Ligações Ativas'!S118="-","-",'Ligações Ativas'!S118)</f>
        <v>-</v>
      </c>
      <c r="I121" s="43" t="str">
        <f>IF(H121="-","-",IF(('Ligações Ativas'!C118-'Ligações Ativas'!G118)&gt;=0,IF(('Ligações Ativas'!J118*(1+H121))&lt;=D121,'Ligações Ativas'!J118*(1+H121),D121),'Ligações Ativas'!J118*(1+H121)))</f>
        <v>-</v>
      </c>
      <c r="J121" s="43" t="str">
        <f>IF(H121="-","-",IF(('Ligações Ativas'!D118-'Ligações Ativas'!H118)&gt;=0,IF((I121*(1+$H121))&lt;=E121,I121*(1+$H121),E121),I121*(1+$H121)))</f>
        <v>-</v>
      </c>
      <c r="K121" s="43" t="str">
        <f>IF(I121="-","-",IF(('Ligações Ativas'!E118-'Ligações Ativas'!I118)&gt;=0,IF((J121*(1+$H121))&lt;=F121,J121*(1+$H121),F121),J121*(1+$H121)))</f>
        <v>-</v>
      </c>
      <c r="L121" s="43" t="str">
        <f>IF(J121="-","-",IF(('Ligações Ativas'!F118-'Ligações Ativas'!J118)&gt;=0,IF((K121*(1+$H121))&lt;=G121,K121*(1+$H121),G121),K121*(1+$H121)))</f>
        <v>-</v>
      </c>
      <c r="M121" s="43"/>
      <c r="O121" s="48">
        <f>'Ligações Ativas'!K118</f>
        <v>0</v>
      </c>
    </row>
    <row r="122" spans="1:15" x14ac:dyDescent="0.2">
      <c r="A122" s="41">
        <v>112</v>
      </c>
      <c r="B122" s="41" t="s">
        <v>49</v>
      </c>
      <c r="C122" s="54">
        <f>'Ligações Ativas'!O119</f>
        <v>1.3584627325972884E-2</v>
      </c>
      <c r="D122" s="43">
        <f>IF(C122="-","-",'Ligações Ativas'!F119*(1+C122))</f>
        <v>10273.693782576061</v>
      </c>
      <c r="E122" s="43">
        <f t="shared" si="4"/>
        <v>10413.258083873523</v>
      </c>
      <c r="F122" s="43">
        <f t="shared" si="5"/>
        <v>10554.71831419212</v>
      </c>
      <c r="G122" s="43">
        <f t="shared" si="6"/>
        <v>10698.100229021042</v>
      </c>
      <c r="H122" s="54">
        <f>IF('Ligações Ativas'!S119="-","-",'Ligações Ativas'!S119)</f>
        <v>1.0905797254368238E-2</v>
      </c>
      <c r="I122" s="43">
        <f>IF(H122="-","-",IF(('Ligações Ativas'!C119-'Ligações Ativas'!G119)&gt;=0,IF(('Ligações Ativas'!J119*(1+H122))&lt;=D122,'Ligações Ativas'!J119*(1+H122),D122),'Ligações Ativas'!J119*(1+H122)))</f>
        <v>8938.4290593231235</v>
      </c>
      <c r="J122" s="43">
        <f>IF(H122="-","-",IF(('Ligações Ativas'!D119-'Ligações Ativas'!H119)&gt;=0,IF((I122*(1+$H122))&lt;=E122,I122*(1+$H122),E122),I122*(1+$H122)))</f>
        <v>9035.9097544166543</v>
      </c>
      <c r="K122" s="43">
        <f>IF(I122="-","-",IF(('Ligações Ativas'!E119-'Ligações Ativas'!I119)&gt;=0,IF((J122*(1+$H122))&lt;=F122,J122*(1+$H122),F122),J122*(1+$H122)))</f>
        <v>9134.4535542070898</v>
      </c>
      <c r="L122" s="43">
        <f>IF(J122="-","-",IF(('Ligações Ativas'!F119-'Ligações Ativas'!J119)&gt;=0,IF((K122*(1+$H122))&lt;=G122,K122*(1+$H122),G122),K122*(1+$H122)))</f>
        <v>9234.0720526987152</v>
      </c>
      <c r="M122" s="43"/>
      <c r="O122" s="48">
        <f>'Ligações Ativas'!K119</f>
        <v>0</v>
      </c>
    </row>
    <row r="123" spans="1:15" x14ac:dyDescent="0.2">
      <c r="A123" s="41">
        <v>113</v>
      </c>
      <c r="B123" s="41" t="s">
        <v>158</v>
      </c>
      <c r="C123" s="54">
        <f>'Ligações Ativas'!O120</f>
        <v>1.061290208055358E-2</v>
      </c>
      <c r="D123" s="43">
        <f>IF(C123="-","-",'Ligações Ativas'!F120*(1+C123))</f>
        <v>2010.1090622382212</v>
      </c>
      <c r="E123" s="43">
        <f t="shared" si="4"/>
        <v>2031.4421528869889</v>
      </c>
      <c r="F123" s="43">
        <f t="shared" si="5"/>
        <v>2053.0016495378877</v>
      </c>
      <c r="G123" s="43">
        <f t="shared" si="6"/>
        <v>2074.7899550156485</v>
      </c>
      <c r="H123" s="54" t="str">
        <f>IF('Ligações Ativas'!S120="-","-",'Ligações Ativas'!S120)</f>
        <v>-</v>
      </c>
      <c r="I123" s="43" t="str">
        <f>IF(H123="-","-",IF(('Ligações Ativas'!C120-'Ligações Ativas'!G120)&gt;=0,IF(('Ligações Ativas'!J120*(1+H123))&lt;=D123,'Ligações Ativas'!J120*(1+H123),D123),'Ligações Ativas'!J120*(1+H123)))</f>
        <v>-</v>
      </c>
      <c r="J123" s="43" t="str">
        <f>IF(H123="-","-",IF(('Ligações Ativas'!D120-'Ligações Ativas'!H120)&gt;=0,IF((I123*(1+$H123))&lt;=E123,I123*(1+$H123),E123),I123*(1+$H123)))</f>
        <v>-</v>
      </c>
      <c r="K123" s="43" t="str">
        <f>IF(I123="-","-",IF(('Ligações Ativas'!E120-'Ligações Ativas'!I120)&gt;=0,IF((J123*(1+$H123))&lt;=F123,J123*(1+$H123),F123),J123*(1+$H123)))</f>
        <v>-</v>
      </c>
      <c r="L123" s="43" t="str">
        <f>IF(J123="-","-",IF(('Ligações Ativas'!F120-'Ligações Ativas'!J120)&gt;=0,IF((K123*(1+$H123))&lt;=G123,K123*(1+$H123),G123),K123*(1+$H123)))</f>
        <v>-</v>
      </c>
      <c r="M123" s="43"/>
      <c r="O123" s="48">
        <f>'Ligações Ativas'!K120</f>
        <v>0</v>
      </c>
    </row>
    <row r="124" spans="1:15" x14ac:dyDescent="0.2">
      <c r="A124" s="41">
        <v>114</v>
      </c>
      <c r="B124" s="41" t="s">
        <v>159</v>
      </c>
      <c r="C124" s="54">
        <f>'Ligações Ativas'!O121</f>
        <v>1.6805884124377616E-2</v>
      </c>
      <c r="D124" s="43">
        <f>IF(C124="-","-",'Ligações Ativas'!F121*(1+C124))</f>
        <v>3252.7620233138841</v>
      </c>
      <c r="E124" s="43">
        <f t="shared" si="4"/>
        <v>3307.4275649618735</v>
      </c>
      <c r="F124" s="43">
        <f t="shared" si="5"/>
        <v>3363.0118093683955</v>
      </c>
      <c r="G124" s="43">
        <f t="shared" si="6"/>
        <v>3419.5301961455543</v>
      </c>
      <c r="H124" s="54">
        <f>IF('Ligações Ativas'!S121="-","-",'Ligações Ativas'!S121)</f>
        <v>1.0549489829144117E-2</v>
      </c>
      <c r="I124" s="43">
        <f>IF(H124="-","-",IF(('Ligações Ativas'!C121-'Ligações Ativas'!G121)&gt;=0,IF(('Ligações Ativas'!J121*(1+H124))&lt;=D124,'Ligações Ativas'!J121*(1+H124),D124),'Ligações Ativas'!J121*(1+H124)))</f>
        <v>2674.9244995777444</v>
      </c>
      <c r="J124" s="43">
        <f>IF(H124="-","-",IF(('Ligações Ativas'!D121-'Ligações Ativas'!H121)&gt;=0,IF((I124*(1+$H124))&lt;=E124,I124*(1+$H124),E124),I124*(1+$H124)))</f>
        <v>2703.1435883797681</v>
      </c>
      <c r="K124" s="43">
        <f>IF(I124="-","-",IF(('Ligações Ativas'!E121-'Ligações Ativas'!I121)&gt;=0,IF((J124*(1+$H124))&lt;=F124,J124*(1+$H124),F124),J124*(1+$H124)))</f>
        <v>2731.6603741720965</v>
      </c>
      <c r="L124" s="43">
        <f>IF(J124="-","-",IF(('Ligações Ativas'!F121-'Ligações Ativas'!J121)&gt;=0,IF((K124*(1+$H124))&lt;=G124,K124*(1+$H124),G124),K124*(1+$H124)))</f>
        <v>2760.477997506101</v>
      </c>
      <c r="M124" s="43"/>
      <c r="O124" s="48">
        <f>'Ligações Ativas'!K121</f>
        <v>0</v>
      </c>
    </row>
    <row r="125" spans="1:15" x14ac:dyDescent="0.2">
      <c r="A125" s="41">
        <v>115</v>
      </c>
      <c r="B125" s="41" t="s">
        <v>160</v>
      </c>
      <c r="C125" s="54">
        <f>'Ligações Ativas'!O122</f>
        <v>3.2073949615039711E-2</v>
      </c>
      <c r="D125" s="43">
        <f>IF(C125="-","-",'Ligações Ativas'!F122*(1+C125))</f>
        <v>41368.620122419641</v>
      </c>
      <c r="E125" s="43">
        <f t="shared" si="4"/>
        <v>42695.475159869849</v>
      </c>
      <c r="F125" s="43">
        <f t="shared" si="5"/>
        <v>44064.887678937695</v>
      </c>
      <c r="G125" s="43">
        <f t="shared" si="6"/>
        <v>45478.222666144327</v>
      </c>
      <c r="H125" s="54">
        <f>IF('Ligações Ativas'!S122="-","-",'Ligações Ativas'!S122)</f>
        <v>2.9392947114980129E-2</v>
      </c>
      <c r="I125" s="43">
        <f>IF(H125="-","-",IF(('Ligações Ativas'!C122-'Ligações Ativas'!G122)&gt;=0,IF(('Ligações Ativas'!J122*(1+H125))&lt;=D125,'Ligações Ativas'!J122*(1+H125),D125),'Ligações Ativas'!J122*(1+H125)))</f>
        <v>41459.830338002939</v>
      </c>
      <c r="J125" s="43">
        <f>IF(H125="-","-",IF(('Ligações Ativas'!D122-'Ligações Ativas'!H122)&gt;=0,IF((I125*(1+$H125))&lt;=E125,I125*(1+$H125),E125),I125*(1+$H125)))</f>
        <v>42678.456938523908</v>
      </c>
      <c r="K125" s="43">
        <f>IF(I125="-","-",IF(('Ligações Ativas'!E122-'Ligações Ativas'!I122)&gt;=0,IF((J125*(1+$H125))&lt;=F125,J125*(1+$H125),F125),J125*(1+$H125)))</f>
        <v>43932.902566266894</v>
      </c>
      <c r="L125" s="43">
        <f>IF(J125="-","-",IF(('Ligações Ativas'!F122-'Ligações Ativas'!J122)&gt;=0,IF((K125*(1+$H125))&lt;=G125,K125*(1+$H125),G125),K125*(1+$H125)))</f>
        <v>45224.220048004747</v>
      </c>
      <c r="M125" s="43"/>
      <c r="N125" s="39" t="s">
        <v>286</v>
      </c>
      <c r="O125" s="48">
        <f>'Ligações Ativas'!K122</f>
        <v>0</v>
      </c>
    </row>
    <row r="126" spans="1:15" x14ac:dyDescent="0.2">
      <c r="A126" s="41">
        <v>116</v>
      </c>
      <c r="B126" s="41" t="s">
        <v>161</v>
      </c>
      <c r="C126" s="54">
        <f>'Ligações Ativas'!O123</f>
        <v>2.1022538868193722E-2</v>
      </c>
      <c r="D126" s="43">
        <f>IF(C126="-","-",'Ligações Ativas'!F123*(1+C126))</f>
        <v>860.72200026588735</v>
      </c>
      <c r="E126" s="43">
        <f t="shared" si="4"/>
        <v>878.81656197118639</v>
      </c>
      <c r="F126" s="43">
        <f t="shared" si="5"/>
        <v>897.29151730323804</v>
      </c>
      <c r="G126" s="43">
        <f t="shared" si="6"/>
        <v>916.15486310184588</v>
      </c>
      <c r="H126" s="54" t="str">
        <f>IF('Ligações Ativas'!S123="-","-",'Ligações Ativas'!S123)</f>
        <v>-</v>
      </c>
      <c r="I126" s="43" t="str">
        <f>IF(H126="-","-",IF(('Ligações Ativas'!C123-'Ligações Ativas'!G123)&gt;=0,IF(('Ligações Ativas'!J123*(1+H126))&lt;=D126,'Ligações Ativas'!J123*(1+H126),D126),'Ligações Ativas'!J123*(1+H126)))</f>
        <v>-</v>
      </c>
      <c r="J126" s="43" t="str">
        <f>IF(H126="-","-",IF(('Ligações Ativas'!D123-'Ligações Ativas'!H123)&gt;=0,IF((I126*(1+$H126))&lt;=E126,I126*(1+$H126),E126),I126*(1+$H126)))</f>
        <v>-</v>
      </c>
      <c r="K126" s="43" t="str">
        <f>IF(I126="-","-",IF(('Ligações Ativas'!E123-'Ligações Ativas'!I123)&gt;=0,IF((J126*(1+$H126))&lt;=F126,J126*(1+$H126),F126),J126*(1+$H126)))</f>
        <v>-</v>
      </c>
      <c r="L126" s="43" t="str">
        <f>IF(J126="-","-",IF(('Ligações Ativas'!F123-'Ligações Ativas'!J123)&gt;=0,IF((K126*(1+$H126))&lt;=G126,K126*(1+$H126),G126),K126*(1+$H126)))</f>
        <v>-</v>
      </c>
      <c r="M126" s="43"/>
      <c r="O126" s="48">
        <f>'Ligações Ativas'!K123</f>
        <v>0</v>
      </c>
    </row>
    <row r="127" spans="1:15" x14ac:dyDescent="0.2">
      <c r="A127" s="41">
        <v>117</v>
      </c>
      <c r="B127" s="41" t="s">
        <v>162</v>
      </c>
      <c r="C127" s="54">
        <f>'Ligações Ativas'!O124</f>
        <v>1.1039755283279823E-2</v>
      </c>
      <c r="D127" s="43">
        <f>IF(C127="-","-",'Ligações Ativas'!F124*(1+C127))</f>
        <v>2184.8569111671673</v>
      </c>
      <c r="E127" s="43">
        <f t="shared" si="4"/>
        <v>2208.9771967954352</v>
      </c>
      <c r="F127" s="43">
        <f t="shared" si="5"/>
        <v>2233.3637644744022</v>
      </c>
      <c r="G127" s="43">
        <f t="shared" si="6"/>
        <v>2258.0195538927437</v>
      </c>
      <c r="H127" s="54" t="str">
        <f>IF('Ligações Ativas'!S124="-","-",'Ligações Ativas'!S124)</f>
        <v>-</v>
      </c>
      <c r="I127" s="43" t="str">
        <f>IF(H127="-","-",IF(('Ligações Ativas'!C124-'Ligações Ativas'!G124)&gt;=0,IF(('Ligações Ativas'!J124*(1+H127))&lt;=D127,'Ligações Ativas'!J124*(1+H127),D127),'Ligações Ativas'!J124*(1+H127)))</f>
        <v>-</v>
      </c>
      <c r="J127" s="43" t="str">
        <f>IF(H127="-","-",IF(('Ligações Ativas'!D124-'Ligações Ativas'!H124)&gt;=0,IF((I127*(1+$H127))&lt;=E127,I127*(1+$H127),E127),I127*(1+$H127)))</f>
        <v>-</v>
      </c>
      <c r="K127" s="43" t="str">
        <f>IF(I127="-","-",IF(('Ligações Ativas'!E124-'Ligações Ativas'!I124)&gt;=0,IF((J127*(1+$H127))&lt;=F127,J127*(1+$H127),F127),J127*(1+$H127)))</f>
        <v>-</v>
      </c>
      <c r="L127" s="43" t="str">
        <f>IF(J127="-","-",IF(('Ligações Ativas'!F124-'Ligações Ativas'!J124)&gt;=0,IF((K127*(1+$H127))&lt;=G127,K127*(1+$H127),G127),K127*(1+$H127)))</f>
        <v>-</v>
      </c>
      <c r="M127" s="43"/>
      <c r="O127" s="48">
        <f>'Ligações Ativas'!K124</f>
        <v>0</v>
      </c>
    </row>
    <row r="128" spans="1:15" x14ac:dyDescent="0.2">
      <c r="A128" s="41">
        <v>118</v>
      </c>
      <c r="B128" s="41" t="s">
        <v>163</v>
      </c>
      <c r="C128" s="54">
        <f>'Ligações Ativas'!O125</f>
        <v>1.2943521717451801E-2</v>
      </c>
      <c r="D128" s="43">
        <f>IF(C128="-","-",'Ligações Ativas'!F125*(1+C128))</f>
        <v>16595.053716297014</v>
      </c>
      <c r="E128" s="43">
        <f t="shared" si="4"/>
        <v>16809.852154476182</v>
      </c>
      <c r="F128" s="43">
        <f t="shared" si="5"/>
        <v>17027.430840904799</v>
      </c>
      <c r="G128" s="43">
        <f t="shared" si="6"/>
        <v>17247.825761786458</v>
      </c>
      <c r="H128" s="54">
        <f>IF('Ligações Ativas'!S125="-","-",'Ligações Ativas'!S125)</f>
        <v>1.5100437898044577E-2</v>
      </c>
      <c r="I128" s="43">
        <f>IF(H128="-","-",IF(('Ligações Ativas'!C125-'Ligações Ativas'!G125)&gt;=0,IF(('Ligações Ativas'!J125*(1+H128))&lt;=D128,'Ligações Ativas'!J125*(1+H128),D128),'Ligações Ativas'!J125*(1+H128)))</f>
        <v>4532.4234552147691</v>
      </c>
      <c r="J128" s="43">
        <f>IF(H128="-","-",IF(('Ligações Ativas'!D125-'Ligações Ativas'!H125)&gt;=0,IF((I128*(1+$H128))&lt;=E128,I128*(1+$H128),E128),I128*(1+$H128)))</f>
        <v>4600.8650341278808</v>
      </c>
      <c r="K128" s="43">
        <f>IF(I128="-","-",IF(('Ligações Ativas'!E125-'Ligações Ativas'!I125)&gt;=0,IF((J128*(1+$H128))&lt;=F128,J128*(1+$H128),F128),J128*(1+$H128)))</f>
        <v>4670.3401108530134</v>
      </c>
      <c r="L128" s="43">
        <f>IF(J128="-","-",IF(('Ligações Ativas'!F125-'Ligações Ativas'!J125)&gt;=0,IF((K128*(1+$H128))&lt;=G128,K128*(1+$H128),G128),K128*(1+$H128)))</f>
        <v>4740.8642916596964</v>
      </c>
      <c r="M128" s="43"/>
      <c r="O128" s="48">
        <f>'Ligações Ativas'!K125</f>
        <v>0</v>
      </c>
    </row>
    <row r="129" spans="1:15" x14ac:dyDescent="0.2">
      <c r="A129" s="41">
        <v>119</v>
      </c>
      <c r="B129" s="41" t="s">
        <v>50</v>
      </c>
      <c r="C129" s="54" t="s">
        <v>22</v>
      </c>
      <c r="D129" s="124">
        <v>43000</v>
      </c>
      <c r="E129" s="124">
        <v>43490</v>
      </c>
      <c r="F129" s="124">
        <v>43980</v>
      </c>
      <c r="G129" s="124">
        <v>44470</v>
      </c>
      <c r="H129" s="54" t="s">
        <v>22</v>
      </c>
      <c r="I129" s="124">
        <v>33848</v>
      </c>
      <c r="J129" s="124">
        <v>34234</v>
      </c>
      <c r="K129" s="124">
        <v>34619</v>
      </c>
      <c r="L129" s="124">
        <v>35005</v>
      </c>
      <c r="M129" s="43" t="s">
        <v>289</v>
      </c>
      <c r="O129" s="48">
        <f>'Ligações Ativas'!K126</f>
        <v>0</v>
      </c>
    </row>
    <row r="130" spans="1:15" x14ac:dyDescent="0.2">
      <c r="A130" s="41">
        <v>120</v>
      </c>
      <c r="B130" s="41" t="s">
        <v>164</v>
      </c>
      <c r="C130" s="54">
        <f>'Ligações Ativas'!O127</f>
        <v>1.2382291478221055E-2</v>
      </c>
      <c r="D130" s="43">
        <f>IF(C130="-","-",'Ligações Ativas'!F127*(1+C130))</f>
        <v>1313.0598320472527</v>
      </c>
      <c r="E130" s="43">
        <f t="shared" si="4"/>
        <v>1329.3185216160057</v>
      </c>
      <c r="F130" s="43">
        <f t="shared" si="5"/>
        <v>1345.7785310180529</v>
      </c>
      <c r="G130" s="43">
        <f t="shared" si="6"/>
        <v>1362.4423530542506</v>
      </c>
      <c r="H130" s="54" t="str">
        <f>IF('Ligações Ativas'!S127="-","-",'Ligações Ativas'!S127)</f>
        <v>-</v>
      </c>
      <c r="I130" s="43" t="str">
        <f>IF(H130="-","-",IF(('Ligações Ativas'!C127-'Ligações Ativas'!G127)&gt;=0,IF(('Ligações Ativas'!J127*(1+H130))&lt;=D130,'Ligações Ativas'!J127*(1+H130),D130),'Ligações Ativas'!J127*(1+H130)))</f>
        <v>-</v>
      </c>
      <c r="J130" s="43" t="str">
        <f>IF(H130="-","-",IF(('Ligações Ativas'!D127-'Ligações Ativas'!H127)&gt;=0,IF((I130*(1+$H130))&lt;=E130,I130*(1+$H130),E130),I130*(1+$H130)))</f>
        <v>-</v>
      </c>
      <c r="K130" s="43" t="str">
        <f>IF(I130="-","-",IF(('Ligações Ativas'!E127-'Ligações Ativas'!I127)&gt;=0,IF((J130*(1+$H130))&lt;=F130,J130*(1+$H130),F130),J130*(1+$H130)))</f>
        <v>-</v>
      </c>
      <c r="L130" s="43" t="str">
        <f>IF(J130="-","-",IF(('Ligações Ativas'!F127-'Ligações Ativas'!J127)&gt;=0,IF((K130*(1+$H130))&lt;=G130,K130*(1+$H130),G130),K130*(1+$H130)))</f>
        <v>-</v>
      </c>
      <c r="M130" s="43"/>
      <c r="O130" s="48">
        <f>'Ligações Ativas'!K127</f>
        <v>0</v>
      </c>
    </row>
    <row r="131" spans="1:15" x14ac:dyDescent="0.2">
      <c r="A131" s="41">
        <v>121</v>
      </c>
      <c r="B131" s="41" t="s">
        <v>165</v>
      </c>
      <c r="C131" s="54">
        <f>'Ligações Ativas'!O128</f>
        <v>6.4221604499808266E-3</v>
      </c>
      <c r="D131" s="43">
        <f>IF(C131="-","-",'Ligações Ativas'!F128*(1+C131))</f>
        <v>953.08178594613184</v>
      </c>
      <c r="E131" s="43">
        <f t="shared" si="4"/>
        <v>959.20263009743212</v>
      </c>
      <c r="F131" s="43">
        <f t="shared" si="5"/>
        <v>965.36278329196136</v>
      </c>
      <c r="G131" s="43">
        <f t="shared" si="6"/>
        <v>971.56249797870237</v>
      </c>
      <c r="H131" s="54" t="str">
        <f>IF('Ligações Ativas'!S128="-","-",'Ligações Ativas'!S128)</f>
        <v>-</v>
      </c>
      <c r="I131" s="43" t="str">
        <f>IF(H131="-","-",IF(('Ligações Ativas'!C128-'Ligações Ativas'!G128)&gt;=0,IF(('Ligações Ativas'!J128*(1+H131))&lt;=D131,'Ligações Ativas'!J128*(1+H131),D131),'Ligações Ativas'!J128*(1+H131)))</f>
        <v>-</v>
      </c>
      <c r="J131" s="43" t="str">
        <f>IF(H131="-","-",IF(('Ligações Ativas'!D128-'Ligações Ativas'!H128)&gt;=0,IF((I131*(1+$H131))&lt;=E131,I131*(1+$H131),E131),I131*(1+$H131)))</f>
        <v>-</v>
      </c>
      <c r="K131" s="43" t="str">
        <f>IF(I131="-","-",IF(('Ligações Ativas'!E128-'Ligações Ativas'!I128)&gt;=0,IF((J131*(1+$H131))&lt;=F131,J131*(1+$H131),F131),J131*(1+$H131)))</f>
        <v>-</v>
      </c>
      <c r="L131" s="43" t="str">
        <f>IF(J131="-","-",IF(('Ligações Ativas'!F128-'Ligações Ativas'!J128)&gt;=0,IF((K131*(1+$H131))&lt;=G131,K131*(1+$H131),G131),K131*(1+$H131)))</f>
        <v>-</v>
      </c>
      <c r="M131" s="43"/>
      <c r="O131" s="48">
        <f>'Ligações Ativas'!K128</f>
        <v>0</v>
      </c>
    </row>
    <row r="132" spans="1:15" x14ac:dyDescent="0.2">
      <c r="A132" s="41">
        <v>122</v>
      </c>
      <c r="B132" s="41" t="s">
        <v>166</v>
      </c>
      <c r="C132" s="54">
        <f>'Ligações Ativas'!O129</f>
        <v>1.4488729265834633E-2</v>
      </c>
      <c r="D132" s="43">
        <f>IF(C132="-","-",'Ligações Ativas'!F129*(1+C132))</f>
        <v>2978.5389091244906</v>
      </c>
      <c r="E132" s="43">
        <f t="shared" si="4"/>
        <v>3021.6941529865499</v>
      </c>
      <c r="F132" s="43">
        <f t="shared" si="5"/>
        <v>3065.4746614933274</v>
      </c>
      <c r="G132" s="43">
        <f t="shared" si="6"/>
        <v>3109.8894939349802</v>
      </c>
      <c r="H132" s="54">
        <f>IF('Ligações Ativas'!S129="-","-",'Ligações Ativas'!S129)</f>
        <v>1.6520680134731121E-2</v>
      </c>
      <c r="I132" s="43">
        <f>IF(H132="-","-",IF(('Ligações Ativas'!C129-'Ligações Ativas'!G129)&gt;=0,IF(('Ligações Ativas'!J129*(1+H132))&lt;=D132,'Ligações Ativas'!J129*(1+H132),D132),'Ligações Ativas'!J129*(1+H132)))</f>
        <v>2824.9109700944177</v>
      </c>
      <c r="J132" s="43">
        <f>IF(H132="-","-",IF(('Ligações Ativas'!D129-'Ligações Ativas'!H129)&gt;=0,IF((I132*(1+$H132))&lt;=E132,I132*(1+$H132),E132),I132*(1+$H132)))</f>
        <v>2871.5804206404405</v>
      </c>
      <c r="K132" s="43">
        <f>IF(I132="-","-",IF(('Ligações Ativas'!E129-'Ligações Ativas'!I129)&gt;=0,IF((J132*(1+$H132))&lt;=F132,J132*(1+$H132),F132),J132*(1+$H132)))</f>
        <v>2919.0208822509976</v>
      </c>
      <c r="L132" s="43">
        <f>IF(J132="-","-",IF(('Ligações Ativas'!F129-'Ligações Ativas'!J129)&gt;=0,IF((K132*(1+$H132))&lt;=G132,K132*(1+$H132),G132),K132*(1+$H132)))</f>
        <v>2967.2450925532667</v>
      </c>
      <c r="M132" s="43"/>
      <c r="O132" s="48">
        <f>'Ligações Ativas'!K129</f>
        <v>0</v>
      </c>
    </row>
    <row r="133" spans="1:15" x14ac:dyDescent="0.2">
      <c r="A133" s="41">
        <v>123</v>
      </c>
      <c r="B133" s="41" t="s">
        <v>51</v>
      </c>
      <c r="C133" s="54">
        <f>'Ligações Ativas'!O130</f>
        <v>2.3062175177372978E-2</v>
      </c>
      <c r="D133" s="43">
        <f>IF(C133="-","-",'Ligações Ativas'!F130*(1+C133))</f>
        <v>7278.0643142118315</v>
      </c>
      <c r="E133" s="43">
        <f t="shared" si="4"/>
        <v>7445.9123083783716</v>
      </c>
      <c r="F133" s="43">
        <f t="shared" si="5"/>
        <v>7617.6312423895515</v>
      </c>
      <c r="G133" s="43">
        <f t="shared" si="6"/>
        <v>7793.3103885381688</v>
      </c>
      <c r="H133" s="54">
        <f>IF('Ligações Ativas'!S130="-","-",'Ligações Ativas'!S130)</f>
        <v>1.4598463867142352E-2</v>
      </c>
      <c r="I133" s="43">
        <f>IF(H133="-","-",IF(('Ligações Ativas'!C130-'Ligações Ativas'!G130)&gt;=0,IF(('Ligações Ativas'!J130*(1+H133))&lt;=D133,'Ligações Ativas'!J130*(1+H133),D133),'Ligações Ativas'!J130*(1+H133)))</f>
        <v>5754.8024870544314</v>
      </c>
      <c r="J133" s="43">
        <f>IF(H133="-","-",IF(('Ligações Ativas'!D130-'Ligações Ativas'!H130)&gt;=0,IF((I133*(1+$H133))&lt;=E133,I133*(1+$H133),E133),I133*(1+$H133)))</f>
        <v>5838.8137632242369</v>
      </c>
      <c r="K133" s="43">
        <f>IF(I133="-","-",IF(('Ligações Ativas'!E130-'Ligações Ativas'!I130)&gt;=0,IF((J133*(1+$H133))&lt;=F133,J133*(1+$H133),F133),J133*(1+$H133)))</f>
        <v>5924.0514749736394</v>
      </c>
      <c r="L133" s="43">
        <f>IF(J133="-","-",IF(('Ligações Ativas'!F130-'Ligações Ativas'!J130)&gt;=0,IF((K133*(1+$H133))&lt;=G133,K133*(1+$H133),G133),K133*(1+$H133)))</f>
        <v>6010.5335263781335</v>
      </c>
      <c r="M133" s="43"/>
      <c r="O133" s="48">
        <f>'Ligações Ativas'!K130</f>
        <v>0</v>
      </c>
    </row>
    <row r="134" spans="1:15" x14ac:dyDescent="0.2">
      <c r="A134" s="41">
        <v>124</v>
      </c>
      <c r="B134" s="41" t="s">
        <v>167</v>
      </c>
      <c r="C134" s="54">
        <f>'Ligações Ativas'!O131</f>
        <v>3.077238081237485E-2</v>
      </c>
      <c r="D134" s="43">
        <f>IF(C134="-","-",'Ligações Ativas'!F131*(1+C134))</f>
        <v>826.67944941152462</v>
      </c>
      <c r="E134" s="43">
        <f t="shared" si="4"/>
        <v>852.11834423858033</v>
      </c>
      <c r="F134" s="43">
        <f t="shared" si="5"/>
        <v>878.34005442470016</v>
      </c>
      <c r="G134" s="43">
        <f t="shared" si="6"/>
        <v>905.36866906221906</v>
      </c>
      <c r="H134" s="54">
        <f>IF('Ligações Ativas'!S131="-","-",'Ligações Ativas'!S131)</f>
        <v>2.6517890588673834E-2</v>
      </c>
      <c r="I134" s="43">
        <f>IF(H134="-","-",IF(('Ligações Ativas'!C131-'Ligações Ativas'!G131)&gt;=0,IF(('Ligações Ativas'!J131*(1+H134))&lt;=D134,'Ligações Ativas'!J131*(1+H134),D134),'Ligações Ativas'!J131*(1+H134)))</f>
        <v>720.61555919324906</v>
      </c>
      <c r="J134" s="43">
        <f>IF(H134="-","-",IF(('Ligações Ativas'!D131-'Ligações Ativas'!H131)&gt;=0,IF((I134*(1+$H134))&lt;=E134,I134*(1+$H134),E134),I134*(1+$H134)))</f>
        <v>739.72476374843166</v>
      </c>
      <c r="K134" s="43">
        <f>IF(I134="-","-",IF(('Ligações Ativas'!E131-'Ligações Ativas'!I131)&gt;=0,IF((J134*(1+$H134))&lt;=F134,J134*(1+$H134),F134),J134*(1+$H134)))</f>
        <v>759.34070409924516</v>
      </c>
      <c r="L134" s="43">
        <f>IF(J134="-","-",IF(('Ligações Ativas'!F131-'Ligações Ativas'!J131)&gt;=0,IF((K134*(1+$H134))&lt;=G134,K134*(1+$H134),G134),K134*(1+$H134)))</f>
        <v>779.47681781007543</v>
      </c>
      <c r="M134" s="43"/>
      <c r="O134" s="48">
        <f>'Ligações Ativas'!K131</f>
        <v>0</v>
      </c>
    </row>
    <row r="135" spans="1:15" x14ac:dyDescent="0.2">
      <c r="A135" s="41">
        <v>125</v>
      </c>
      <c r="B135" s="41" t="s">
        <v>168</v>
      </c>
      <c r="C135" s="54">
        <f>'Ligações Ativas'!O132</f>
        <v>1.7940901297566727E-2</v>
      </c>
      <c r="D135" s="43">
        <f>IF(C135="-","-",'Ligações Ativas'!F132*(1+C135))</f>
        <v>2371.8023000233302</v>
      </c>
      <c r="E135" s="43">
        <f t="shared" si="4"/>
        <v>2414.3545709853902</v>
      </c>
      <c r="F135" s="43">
        <f t="shared" si="5"/>
        <v>2457.670268040768</v>
      </c>
      <c r="G135" s="43">
        <f t="shared" si="6"/>
        <v>2501.7630877416514</v>
      </c>
      <c r="H135" s="54" t="str">
        <f>IF('Ligações Ativas'!S132="-","-",'Ligações Ativas'!S132)</f>
        <v>-</v>
      </c>
      <c r="I135" s="43" t="str">
        <f>IF(H135="-","-",IF(('Ligações Ativas'!C132-'Ligações Ativas'!G132)&gt;=0,IF(('Ligações Ativas'!J132*(1+H135))&lt;=D135,'Ligações Ativas'!J132*(1+H135),D135),'Ligações Ativas'!J132*(1+H135)))</f>
        <v>-</v>
      </c>
      <c r="J135" s="43" t="str">
        <f>IF(H135="-","-",IF(('Ligações Ativas'!D132-'Ligações Ativas'!H132)&gt;=0,IF((I135*(1+$H135))&lt;=E135,I135*(1+$H135),E135),I135*(1+$H135)))</f>
        <v>-</v>
      </c>
      <c r="K135" s="43" t="str">
        <f>IF(I135="-","-",IF(('Ligações Ativas'!E132-'Ligações Ativas'!I132)&gt;=0,IF((J135*(1+$H135))&lt;=F135,J135*(1+$H135),F135),J135*(1+$H135)))</f>
        <v>-</v>
      </c>
      <c r="L135" s="43" t="str">
        <f>IF(J135="-","-",IF(('Ligações Ativas'!F132-'Ligações Ativas'!J132)&gt;=0,IF((K135*(1+$H135))&lt;=G135,K135*(1+$H135),G135),K135*(1+$H135)))</f>
        <v>-</v>
      </c>
      <c r="M135" s="43"/>
      <c r="O135" s="48">
        <f>'Ligações Ativas'!K132</f>
        <v>0</v>
      </c>
    </row>
    <row r="136" spans="1:15" x14ac:dyDescent="0.2">
      <c r="A136" s="41">
        <v>126</v>
      </c>
      <c r="B136" s="41" t="s">
        <v>52</v>
      </c>
      <c r="C136" s="54">
        <f>'Ligações Ativas'!O133</f>
        <v>4.7889092677621738E-2</v>
      </c>
      <c r="D136" s="43">
        <f>IF(C136="-","-",'Ligações Ativas'!F133*(1+C136))</f>
        <v>59958.118104828158</v>
      </c>
      <c r="E136" s="43">
        <f t="shared" si="4"/>
        <v>62829.457979526058</v>
      </c>
      <c r="F136" s="43">
        <f t="shared" si="5"/>
        <v>65838.303715592323</v>
      </c>
      <c r="G136" s="43">
        <f t="shared" si="6"/>
        <v>68991.240343965721</v>
      </c>
      <c r="H136" s="54">
        <f>IF('Ligações Ativas'!S133="-","-",'Ligações Ativas'!S133)</f>
        <v>8.902522069417923E-2</v>
      </c>
      <c r="I136" s="43">
        <f>IF(H136="-","-",IF(('Ligações Ativas'!C133-'Ligações Ativas'!G133)&gt;=0,IF(('Ligações Ativas'!J133*(1+H136))&lt;=D136,'Ligações Ativas'!J133*(1+H136),D136),'Ligações Ativas'!J133*(1+H136)))</f>
        <v>13931.899648340635</v>
      </c>
      <c r="J136" s="43">
        <f>IF(H136="-","-",IF(('Ligações Ativas'!D133-'Ligações Ativas'!H133)&gt;=0,IF((I136*(1+$H136))&lt;=E136,I136*(1+$H136),E136),I136*(1+$H136)))</f>
        <v>15172.190089223319</v>
      </c>
      <c r="K136" s="43">
        <f>IF(I136="-","-",IF(('Ligações Ativas'!E133-'Ligações Ativas'!I133)&gt;=0,IF((J136*(1+$H136))&lt;=F136,J136*(1+$H136),F136),J136*(1+$H136)))</f>
        <v>16522.897660330465</v>
      </c>
      <c r="L136" s="43">
        <f>IF(J136="-","-",IF(('Ligações Ativas'!F133-'Ligações Ativas'!J133)&gt;=0,IF((K136*(1+$H136))&lt;=G136,K136*(1+$H136),G136),K136*(1+$H136)))</f>
        <v>17993.852271048723</v>
      </c>
      <c r="M136" s="43"/>
      <c r="O136" s="48">
        <f>'Ligações Ativas'!K133</f>
        <v>0</v>
      </c>
    </row>
    <row r="137" spans="1:15" x14ac:dyDescent="0.2">
      <c r="A137" s="41">
        <v>127</v>
      </c>
      <c r="B137" s="41" t="s">
        <v>169</v>
      </c>
      <c r="C137" s="54">
        <f>'Ligações Ativas'!O134</f>
        <v>8.2614778064860356E-3</v>
      </c>
      <c r="D137" s="43">
        <f>IF(C137="-","-",'Ligações Ativas'!F134*(1+C137))</f>
        <v>951.79883504932275</v>
      </c>
      <c r="E137" s="43">
        <f t="shared" si="4"/>
        <v>959.66210000132196</v>
      </c>
      <c r="F137" s="43">
        <f t="shared" si="5"/>
        <v>967.59032714220859</v>
      </c>
      <c r="G137" s="43">
        <f t="shared" si="6"/>
        <v>975.58405315566449</v>
      </c>
      <c r="H137" s="54" t="str">
        <f>IF('Ligações Ativas'!S134="-","-",'Ligações Ativas'!S134)</f>
        <v>-</v>
      </c>
      <c r="I137" s="43" t="str">
        <f>IF(H137="-","-",IF(('Ligações Ativas'!C134-'Ligações Ativas'!G134)&gt;=0,IF(('Ligações Ativas'!J134*(1+H137))&lt;=D137,'Ligações Ativas'!J134*(1+H137),D137),'Ligações Ativas'!J134*(1+H137)))</f>
        <v>-</v>
      </c>
      <c r="J137" s="43" t="str">
        <f>IF(H137="-","-",IF(('Ligações Ativas'!D134-'Ligações Ativas'!H134)&gt;=0,IF((I137*(1+$H137))&lt;=E137,I137*(1+$H137),E137),I137*(1+$H137)))</f>
        <v>-</v>
      </c>
      <c r="K137" s="43" t="str">
        <f>IF(I137="-","-",IF(('Ligações Ativas'!E134-'Ligações Ativas'!I134)&gt;=0,IF((J137*(1+$H137))&lt;=F137,J137*(1+$H137),F137),J137*(1+$H137)))</f>
        <v>-</v>
      </c>
      <c r="L137" s="43" t="str">
        <f>IF(J137="-","-",IF(('Ligações Ativas'!F134-'Ligações Ativas'!J134)&gt;=0,IF((K137*(1+$H137))&lt;=G137,K137*(1+$H137),G137),K137*(1+$H137)))</f>
        <v>-</v>
      </c>
      <c r="M137" s="43"/>
      <c r="O137" s="48">
        <f>'Ligações Ativas'!K134</f>
        <v>0</v>
      </c>
    </row>
    <row r="138" spans="1:15" x14ac:dyDescent="0.2">
      <c r="A138" s="41">
        <v>128</v>
      </c>
      <c r="B138" s="41" t="s">
        <v>170</v>
      </c>
      <c r="C138" s="54">
        <f>'Ligações Ativas'!O135</f>
        <v>2.7322832568128813E-2</v>
      </c>
      <c r="D138" s="43">
        <f>IF(C138="-","-",'Ligações Ativas'!F135*(1+C138))</f>
        <v>2487.1485776474397</v>
      </c>
      <c r="E138" s="43">
        <f t="shared" si="4"/>
        <v>2555.1045218065601</v>
      </c>
      <c r="F138" s="43">
        <f t="shared" si="5"/>
        <v>2624.9172148499492</v>
      </c>
      <c r="G138" s="43">
        <f t="shared" si="6"/>
        <v>2696.6373884164932</v>
      </c>
      <c r="H138" s="54" t="str">
        <f>IF('Ligações Ativas'!S135="-","-",'Ligações Ativas'!S135)</f>
        <v>-</v>
      </c>
      <c r="I138" s="43" t="str">
        <f>IF(H138="-","-",IF(('Ligações Ativas'!C135-'Ligações Ativas'!G135)&gt;=0,IF(('Ligações Ativas'!J135*(1+H138))&lt;=D138,'Ligações Ativas'!J135*(1+H138),D138),'Ligações Ativas'!J135*(1+H138)))</f>
        <v>-</v>
      </c>
      <c r="J138" s="43" t="str">
        <f>IF(H138="-","-",IF(('Ligações Ativas'!D135-'Ligações Ativas'!H135)&gt;=0,IF((I138*(1+$H138))&lt;=E138,I138*(1+$H138),E138),I138*(1+$H138)))</f>
        <v>-</v>
      </c>
      <c r="K138" s="43" t="str">
        <f>IF(I138="-","-",IF(('Ligações Ativas'!E135-'Ligações Ativas'!I135)&gt;=0,IF((J138*(1+$H138))&lt;=F138,J138*(1+$H138),F138),J138*(1+$H138)))</f>
        <v>-</v>
      </c>
      <c r="L138" s="43" t="str">
        <f>IF(J138="-","-",IF(('Ligações Ativas'!F135-'Ligações Ativas'!J135)&gt;=0,IF((K138*(1+$H138))&lt;=G138,K138*(1+$H138),G138),K138*(1+$H138)))</f>
        <v>-</v>
      </c>
      <c r="M138" s="43"/>
      <c r="O138" s="48">
        <f>'Ligações Ativas'!K135</f>
        <v>0</v>
      </c>
    </row>
    <row r="139" spans="1:15" x14ac:dyDescent="0.2">
      <c r="A139" s="41">
        <v>129</v>
      </c>
      <c r="B139" s="41" t="s">
        <v>171</v>
      </c>
      <c r="C139" s="54">
        <f>'Ligações Ativas'!O136</f>
        <v>8.921507967277701E-3</v>
      </c>
      <c r="D139" s="43">
        <f>IF(C139="-","-",'Ligações Ativas'!F136*(1+C139))</f>
        <v>3952.9544682157943</v>
      </c>
      <c r="E139" s="43">
        <f t="shared" si="4"/>
        <v>3988.2207829982676</v>
      </c>
      <c r="F139" s="43">
        <f t="shared" si="5"/>
        <v>4023.8017264890495</v>
      </c>
      <c r="G139" s="43">
        <f t="shared" si="6"/>
        <v>4059.7001056506674</v>
      </c>
      <c r="H139" s="54">
        <f>IF('Ligações Ativas'!S136="-","-",'Ligações Ativas'!S136)</f>
        <v>3.026017683331043E-3</v>
      </c>
      <c r="I139" s="43">
        <f>IF(H139="-","-",IF(('Ligações Ativas'!C136-'Ligações Ativas'!G136)&gt;=0,IF(('Ligações Ativas'!J136*(1+H139))&lt;=D139,'Ligações Ativas'!J136*(1+H139),D139),'Ligações Ativas'!J136*(1+H139)))</f>
        <v>2337.0506212021614</v>
      </c>
      <c r="J139" s="43">
        <f>IF(H139="-","-",IF(('Ligações Ativas'!D136-'Ligações Ativas'!H136)&gt;=0,IF((I139*(1+$H139))&lt;=E139,I139*(1+$H139),E139),I139*(1+$H139)))</f>
        <v>2344.1225777087589</v>
      </c>
      <c r="K139" s="43">
        <f>IF(I139="-","-",IF(('Ligações Ativas'!E136-'Ligações Ativas'!I136)&gt;=0,IF((J139*(1+$H139))&lt;=F139,J139*(1+$H139),F139),J139*(1+$H139)))</f>
        <v>2351.2159340808012</v>
      </c>
      <c r="L139" s="43">
        <f>IF(J139="-","-",IF(('Ligações Ativas'!F136-'Ligações Ativas'!J136)&gt;=0,IF((K139*(1+$H139))&lt;=G139,K139*(1+$H139),G139),K139*(1+$H139)))</f>
        <v>2358.3307550746595</v>
      </c>
      <c r="M139" s="43"/>
      <c r="O139" s="48">
        <f>'Ligações Ativas'!K136</f>
        <v>0</v>
      </c>
    </row>
    <row r="140" spans="1:15" x14ac:dyDescent="0.2">
      <c r="A140" s="41">
        <v>130</v>
      </c>
      <c r="B140" s="41" t="s">
        <v>172</v>
      </c>
      <c r="C140" s="54">
        <f>'Ligações Ativas'!O137</f>
        <v>3.2961228800311791E-2</v>
      </c>
      <c r="D140" s="43">
        <f>IF(C140="-","-",'Ligações Ativas'!F137*(1+C140))</f>
        <v>1125.9277393923398</v>
      </c>
      <c r="E140" s="43">
        <f t="shared" ref="E140:E203" si="7">IF(C140="-","-",D140*(1+$C140))</f>
        <v>1163.0397012230687</v>
      </c>
      <c r="F140" s="43">
        <f t="shared" ref="F140:F203" si="8">IF(D140="-","-",E140*(1+$C140))</f>
        <v>1201.3749189189286</v>
      </c>
      <c r="G140" s="43">
        <f t="shared" ref="G140:G203" si="9">IF(E140="-","-",F140*(1+$C140))</f>
        <v>1240.9737124963715</v>
      </c>
      <c r="H140" s="54" t="str">
        <f>IF('Ligações Ativas'!S137="-","-",'Ligações Ativas'!S137)</f>
        <v>-</v>
      </c>
      <c r="I140" s="43" t="str">
        <f>IF(H140="-","-",IF(('Ligações Ativas'!C137-'Ligações Ativas'!G137)&gt;=0,IF(('Ligações Ativas'!J137*(1+H140))&lt;=D140,'Ligações Ativas'!J137*(1+H140),D140),'Ligações Ativas'!J137*(1+H140)))</f>
        <v>-</v>
      </c>
      <c r="J140" s="43" t="str">
        <f>IF(H140="-","-",IF(('Ligações Ativas'!D137-'Ligações Ativas'!H137)&gt;=0,IF((I140*(1+$H140))&lt;=E140,I140*(1+$H140),E140),I140*(1+$H140)))</f>
        <v>-</v>
      </c>
      <c r="K140" s="43" t="str">
        <f>IF(I140="-","-",IF(('Ligações Ativas'!E137-'Ligações Ativas'!I137)&gt;=0,IF((J140*(1+$H140))&lt;=F140,J140*(1+$H140),F140),J140*(1+$H140)))</f>
        <v>-</v>
      </c>
      <c r="L140" s="43" t="str">
        <f>IF(J140="-","-",IF(('Ligações Ativas'!F137-'Ligações Ativas'!J137)&gt;=0,IF((K140*(1+$H140))&lt;=G140,K140*(1+$H140),G140),K140*(1+$H140)))</f>
        <v>-</v>
      </c>
      <c r="M140" s="43"/>
      <c r="O140" s="48">
        <f>'Ligações Ativas'!K137</f>
        <v>0</v>
      </c>
    </row>
    <row r="141" spans="1:15" x14ac:dyDescent="0.2">
      <c r="A141" s="41">
        <v>131</v>
      </c>
      <c r="B141" s="41" t="s">
        <v>173</v>
      </c>
      <c r="C141" s="54">
        <f>'Ligações Ativas'!O138</f>
        <v>5.5387351432524658E-3</v>
      </c>
      <c r="D141" s="43">
        <f>IF(C141="-","-",'Ligações Ativas'!F138*(1+C141))</f>
        <v>4225.2737650719473</v>
      </c>
      <c r="E141" s="43">
        <f t="shared" si="7"/>
        <v>4248.6764373644146</v>
      </c>
      <c r="F141" s="43">
        <f t="shared" si="8"/>
        <v>4272.2087308603541</v>
      </c>
      <c r="G141" s="43">
        <f t="shared" si="9"/>
        <v>4295.871363497281</v>
      </c>
      <c r="H141" s="54" t="str">
        <f>IF('Ligações Ativas'!S138="-","-",'Ligações Ativas'!S138)</f>
        <v>-</v>
      </c>
      <c r="I141" s="43" t="str">
        <f>IF(H141="-","-",IF(('Ligações Ativas'!C138-'Ligações Ativas'!G138)&gt;=0,IF(('Ligações Ativas'!J138*(1+H141))&lt;=D141,'Ligações Ativas'!J138*(1+H141),D141),'Ligações Ativas'!J138*(1+H141)))</f>
        <v>-</v>
      </c>
      <c r="J141" s="43" t="str">
        <f>IF(H141="-","-",IF(('Ligações Ativas'!D138-'Ligações Ativas'!H138)&gt;=0,IF((I141*(1+$H141))&lt;=E141,I141*(1+$H141),E141),I141*(1+$H141)))</f>
        <v>-</v>
      </c>
      <c r="K141" s="43" t="str">
        <f>IF(I141="-","-",IF(('Ligações Ativas'!E138-'Ligações Ativas'!I138)&gt;=0,IF((J141*(1+$H141))&lt;=F141,J141*(1+$H141),F141),J141*(1+$H141)))</f>
        <v>-</v>
      </c>
      <c r="L141" s="43" t="str">
        <f>IF(J141="-","-",IF(('Ligações Ativas'!F138-'Ligações Ativas'!J138)&gt;=0,IF((K141*(1+$H141))&lt;=G141,K141*(1+$H141),G141),K141*(1+$H141)))</f>
        <v>-</v>
      </c>
      <c r="M141" s="43"/>
      <c r="O141" s="48">
        <f>'Ligações Ativas'!K138</f>
        <v>0</v>
      </c>
    </row>
    <row r="142" spans="1:15" x14ac:dyDescent="0.2">
      <c r="A142" s="41">
        <v>132</v>
      </c>
      <c r="B142" s="41" t="s">
        <v>174</v>
      </c>
      <c r="C142" s="54">
        <f>'Ligações Ativas'!O139</f>
        <v>2.8266242059345508E-2</v>
      </c>
      <c r="D142" s="43">
        <f>IF(C142="-","-",'Ligações Ativas'!F139*(1+C142))</f>
        <v>703.33410956859234</v>
      </c>
      <c r="E142" s="43">
        <f t="shared" si="7"/>
        <v>723.21472175825249</v>
      </c>
      <c r="F142" s="43">
        <f t="shared" si="8"/>
        <v>743.65728414435353</v>
      </c>
      <c r="G142" s="43">
        <f t="shared" si="9"/>
        <v>764.67768094717337</v>
      </c>
      <c r="H142" s="54">
        <f>IF('Ligações Ativas'!S139="-","-",'Ligações Ativas'!S139)</f>
        <v>1.3458113505541526E-2</v>
      </c>
      <c r="I142" s="43">
        <f>IF(H142="-","-",IF(('Ligações Ativas'!C139-'Ligações Ativas'!G139)&gt;=0,IF(('Ligações Ativas'!J139*(1+H142))&lt;=D142,'Ligações Ativas'!J139*(1+H142),D142),'Ligações Ativas'!J139*(1+H142)))</f>
        <v>543.21354883897027</v>
      </c>
      <c r="J142" s="43">
        <f>IF(H142="-","-",IF(('Ligações Ativas'!D139-'Ligações Ativas'!H139)&gt;=0,IF((I142*(1+$H142))&lt;=E142,I142*(1+$H142),E142),I142*(1+$H142)))</f>
        <v>550.52417843699322</v>
      </c>
      <c r="K142" s="43">
        <f>IF(I142="-","-",IF(('Ligações Ativas'!E139-'Ligações Ativas'!I139)&gt;=0,IF((J142*(1+$H142))&lt;=F142,J142*(1+$H142),F142),J142*(1+$H142)))</f>
        <v>557.93319531794327</v>
      </c>
      <c r="L142" s="43">
        <f>IF(J142="-","-",IF(('Ligações Ativas'!F139-'Ligações Ativas'!J139)&gt;=0,IF((K142*(1+$H142))&lt;=G142,K142*(1+$H142),G142),K142*(1+$H142)))</f>
        <v>565.44192358904172</v>
      </c>
      <c r="M142" s="43"/>
      <c r="O142" s="48">
        <f>'Ligações Ativas'!K139</f>
        <v>0</v>
      </c>
    </row>
    <row r="143" spans="1:15" x14ac:dyDescent="0.2">
      <c r="A143" s="41">
        <v>133</v>
      </c>
      <c r="B143" s="41" t="s">
        <v>53</v>
      </c>
      <c r="C143" s="54">
        <f>'Ligações Ativas'!O140</f>
        <v>1.2851216909468182E-2</v>
      </c>
      <c r="D143" s="43">
        <f>IF(C143="-","-",'Ligações Ativas'!F140*(1+C143))</f>
        <v>10786.865460085835</v>
      </c>
      <c r="E143" s="43">
        <f t="shared" si="7"/>
        <v>10925.489807886648</v>
      </c>
      <c r="F143" s="43">
        <f t="shared" si="8"/>
        <v>11065.895647249983</v>
      </c>
      <c r="G143" s="43">
        <f t="shared" si="9"/>
        <v>11208.105872510332</v>
      </c>
      <c r="H143" s="54">
        <f>IF('Ligações Ativas'!S140="-","-",'Ligações Ativas'!S140)</f>
        <v>5.0363182505893118E-2</v>
      </c>
      <c r="I143" s="43">
        <f>IF(H143="-","-",IF(('Ligações Ativas'!C140-'Ligações Ativas'!G140)&gt;=0,IF(('Ligações Ativas'!J140*(1+H143))&lt;=D143,'Ligações Ativas'!J140*(1+H143),D143),'Ligações Ativas'!J140*(1+H143)))</f>
        <v>6497.5466469814555</v>
      </c>
      <c r="J143" s="43">
        <f>IF(H143="-","-",IF(('Ligações Ativas'!D140-'Ligações Ativas'!H140)&gt;=0,IF((I143*(1+$H143))&lt;=E143,I143*(1+$H143),E143),I143*(1+$H143)))</f>
        <v>6824.7837746039368</v>
      </c>
      <c r="K143" s="43">
        <f>IF(I143="-","-",IF(('Ligações Ativas'!E140-'Ligações Ativas'!I140)&gt;=0,IF((J143*(1+$H143))&lt;=F143,J143*(1+$H143),F143),J143*(1+$H143)))</f>
        <v>7168.5016054075741</v>
      </c>
      <c r="L143" s="43">
        <f>IF(J143="-","-",IF(('Ligações Ativas'!F140-'Ligações Ativas'!J140)&gt;=0,IF((K143*(1+$H143))&lt;=G143,K143*(1+$H143),G143),K143*(1+$H143)))</f>
        <v>7529.5301600545044</v>
      </c>
      <c r="M143" s="43"/>
      <c r="O143" s="48">
        <f>'Ligações Ativas'!K140</f>
        <v>0</v>
      </c>
    </row>
    <row r="144" spans="1:15" x14ac:dyDescent="0.2">
      <c r="A144" s="41">
        <v>134</v>
      </c>
      <c r="B144" s="41" t="s">
        <v>175</v>
      </c>
      <c r="C144" s="54">
        <f>'Ligações Ativas'!O141</f>
        <v>1.2687345216138754E-2</v>
      </c>
      <c r="D144" s="43">
        <f>IF(C144="-","-",'Ligações Ativas'!F141*(1+C144))</f>
        <v>682.55127067567742</v>
      </c>
      <c r="E144" s="43">
        <f t="shared" si="7"/>
        <v>691.21103427445382</v>
      </c>
      <c r="F144" s="43">
        <f t="shared" si="8"/>
        <v>699.98066728349806</v>
      </c>
      <c r="G144" s="43">
        <f t="shared" si="9"/>
        <v>708.86156365394686</v>
      </c>
      <c r="H144" s="54" t="str">
        <f>IF('Ligações Ativas'!S141="-","-",'Ligações Ativas'!S141)</f>
        <v>-</v>
      </c>
      <c r="I144" s="43" t="str">
        <f>IF(H144="-","-",IF(('Ligações Ativas'!C141-'Ligações Ativas'!G141)&gt;=0,IF(('Ligações Ativas'!J141*(1+H144))&lt;=D144,'Ligações Ativas'!J141*(1+H144),D144),'Ligações Ativas'!J141*(1+H144)))</f>
        <v>-</v>
      </c>
      <c r="J144" s="43" t="str">
        <f>IF(H144="-","-",IF(('Ligações Ativas'!D141-'Ligações Ativas'!H141)&gt;=0,IF((I144*(1+$H144))&lt;=E144,I144*(1+$H144),E144),I144*(1+$H144)))</f>
        <v>-</v>
      </c>
      <c r="K144" s="43" t="str">
        <f>IF(I144="-","-",IF(('Ligações Ativas'!E141-'Ligações Ativas'!I141)&gt;=0,IF((J144*(1+$H144))&lt;=F144,J144*(1+$H144),F144),J144*(1+$H144)))</f>
        <v>-</v>
      </c>
      <c r="L144" s="43" t="str">
        <f>IF(J144="-","-",IF(('Ligações Ativas'!F141-'Ligações Ativas'!J141)&gt;=0,IF((K144*(1+$H144))&lt;=G144,K144*(1+$H144),G144),K144*(1+$H144)))</f>
        <v>-</v>
      </c>
      <c r="M144" s="43"/>
      <c r="O144" s="48">
        <f>'Ligações Ativas'!K141</f>
        <v>0</v>
      </c>
    </row>
    <row r="145" spans="1:15" x14ac:dyDescent="0.2">
      <c r="A145" s="41">
        <v>135</v>
      </c>
      <c r="B145" s="41" t="s">
        <v>176</v>
      </c>
      <c r="C145" s="54">
        <f>'Ligações Ativas'!O142</f>
        <v>1.3940175750400732E-2</v>
      </c>
      <c r="D145" s="43">
        <f>IF(C145="-","-",'Ligações Ativas'!F142*(1+C145))</f>
        <v>1645.6249052429005</v>
      </c>
      <c r="E145" s="43">
        <f t="shared" si="7"/>
        <v>1668.565205641223</v>
      </c>
      <c r="F145" s="43">
        <f t="shared" si="8"/>
        <v>1691.8252978588653</v>
      </c>
      <c r="G145" s="43">
        <f t="shared" si="9"/>
        <v>1715.4096398499919</v>
      </c>
      <c r="H145" s="54" t="str">
        <f>IF('Ligações Ativas'!S142="-","-",'Ligações Ativas'!S142)</f>
        <v>-</v>
      </c>
      <c r="I145" s="43" t="str">
        <f>IF(H145="-","-",IF(('Ligações Ativas'!C142-'Ligações Ativas'!G142)&gt;=0,IF(('Ligações Ativas'!J142*(1+H145))&lt;=D145,'Ligações Ativas'!J142*(1+H145),D145),'Ligações Ativas'!J142*(1+H145)))</f>
        <v>-</v>
      </c>
      <c r="J145" s="43" t="str">
        <f>IF(H145="-","-",IF(('Ligações Ativas'!D142-'Ligações Ativas'!H142)&gt;=0,IF((I145*(1+$H145))&lt;=E145,I145*(1+$H145),E145),I145*(1+$H145)))</f>
        <v>-</v>
      </c>
      <c r="K145" s="43" t="str">
        <f>IF(I145="-","-",IF(('Ligações Ativas'!E142-'Ligações Ativas'!I142)&gt;=0,IF((J145*(1+$H145))&lt;=F145,J145*(1+$H145),F145),J145*(1+$H145)))</f>
        <v>-</v>
      </c>
      <c r="L145" s="43" t="str">
        <f>IF(J145="-","-",IF(('Ligações Ativas'!F142-'Ligações Ativas'!J142)&gt;=0,IF((K145*(1+$H145))&lt;=G145,K145*(1+$H145),G145),K145*(1+$H145)))</f>
        <v>-</v>
      </c>
      <c r="M145" s="43"/>
      <c r="O145" s="48">
        <f>'Ligações Ativas'!K142</f>
        <v>0</v>
      </c>
    </row>
    <row r="146" spans="1:15" x14ac:dyDescent="0.2">
      <c r="A146" s="41">
        <v>136</v>
      </c>
      <c r="B146" s="41" t="s">
        <v>177</v>
      </c>
      <c r="C146" s="54">
        <f>'Ligações Ativas'!O143</f>
        <v>2.3289137652908163E-2</v>
      </c>
      <c r="D146" s="43">
        <f>IF(C146="-","-",'Ligações Ativas'!F143*(1+C146))</f>
        <v>3146.6140982826923</v>
      </c>
      <c r="E146" s="43">
        <f t="shared" si="7"/>
        <v>3219.8960271581791</v>
      </c>
      <c r="F146" s="43">
        <f t="shared" si="8"/>
        <v>3294.8846289627177</v>
      </c>
      <c r="G146" s="43">
        <f t="shared" si="9"/>
        <v>3371.6196506370816</v>
      </c>
      <c r="H146" s="54">
        <f>IF('Ligações Ativas'!S143="-","-",'Ligações Ativas'!S143)</f>
        <v>0.107156160004857</v>
      </c>
      <c r="I146" s="43">
        <f>IF(H146="-","-",IF(('Ligações Ativas'!C143-'Ligações Ativas'!G143)&gt;=0,IF(('Ligações Ativas'!J143*(1+H146))&lt;=D146,'Ligações Ativas'!J143*(1+H146),D146),'Ligações Ativas'!J143*(1+H146)))</f>
        <v>1443.7316326463335</v>
      </c>
      <c r="J146" s="43">
        <f>IF(H146="-","-",IF(('Ligações Ativas'!D143-'Ligações Ativas'!H143)&gt;=0,IF((I146*(1+$H146))&lt;=E146,I146*(1+$H146),E146),I146*(1+$H146)))</f>
        <v>1598.4363704782575</v>
      </c>
      <c r="K146" s="43">
        <f>IF(I146="-","-",IF(('Ligações Ativas'!E143-'Ligações Ativas'!I143)&gt;=0,IF((J146*(1+$H146))&lt;=F146,J146*(1+$H146),F146),J146*(1+$H146)))</f>
        <v>1769.7186739508084</v>
      </c>
      <c r="L146" s="43">
        <f>IF(J146="-","-",IF(('Ligações Ativas'!F143-'Ligações Ativas'!J143)&gt;=0,IF((K146*(1+$H146))&lt;=G146,K146*(1+$H146),G146),K146*(1+$H146)))</f>
        <v>1959.3549313402643</v>
      </c>
      <c r="M146" s="43"/>
      <c r="O146" s="48">
        <f>'Ligações Ativas'!K143</f>
        <v>0</v>
      </c>
    </row>
    <row r="147" spans="1:15" x14ac:dyDescent="0.2">
      <c r="A147" s="41">
        <v>137</v>
      </c>
      <c r="B147" s="41" t="s">
        <v>178</v>
      </c>
      <c r="C147" s="54">
        <f>'Ligações Ativas'!O144</f>
        <v>2.1932454220795886E-2</v>
      </c>
      <c r="D147" s="43">
        <f>IF(C147="-","-",'Ligações Ativas'!F144*(1+C147))</f>
        <v>4184.8134000341597</v>
      </c>
      <c r="E147" s="43">
        <f t="shared" si="7"/>
        <v>4276.5966283529824</v>
      </c>
      <c r="F147" s="43">
        <f t="shared" si="8"/>
        <v>4370.3928881251441</v>
      </c>
      <c r="G147" s="43">
        <f t="shared" si="9"/>
        <v>4466.2463300708405</v>
      </c>
      <c r="H147" s="54">
        <f>IF('Ligações Ativas'!S144="-","-",'Ligações Ativas'!S144)</f>
        <v>2.270760641886203E-2</v>
      </c>
      <c r="I147" s="43">
        <f>IF(H147="-","-",IF(('Ligações Ativas'!C144-'Ligações Ativas'!G144)&gt;=0,IF(('Ligações Ativas'!J144*(1+H147))&lt;=D147,'Ligações Ativas'!J144*(1+H147),D147),'Ligações Ativas'!J144*(1+H147)))</f>
        <v>2115.9820376806256</v>
      </c>
      <c r="J147" s="43">
        <f>IF(H147="-","-",IF(('Ligações Ativas'!D144-'Ligações Ativas'!H144)&gt;=0,IF((I147*(1+$H147))&lt;=E147,I147*(1+$H147),E147),I147*(1+$H147)))</f>
        <v>2164.0309249816592</v>
      </c>
      <c r="K147" s="43">
        <f>IF(I147="-","-",IF(('Ligações Ativas'!E144-'Ligações Ativas'!I144)&gt;=0,IF((J147*(1+$H147))&lt;=F147,J147*(1+$H147),F147),J147*(1+$H147)))</f>
        <v>2213.1708875043887</v>
      </c>
      <c r="L147" s="43">
        <f>IF(J147="-","-",IF(('Ligações Ativas'!F144-'Ligações Ativas'!J144)&gt;=0,IF((K147*(1+$H147))&lt;=G147,K147*(1+$H147),G147),K147*(1+$H147)))</f>
        <v>2263.4267009555219</v>
      </c>
      <c r="M147" s="43"/>
      <c r="O147" s="48">
        <f>'Ligações Ativas'!K144</f>
        <v>0</v>
      </c>
    </row>
    <row r="148" spans="1:15" x14ac:dyDescent="0.2">
      <c r="A148" s="41">
        <v>138</v>
      </c>
      <c r="B148" s="41" t="s">
        <v>179</v>
      </c>
      <c r="C148" s="54">
        <f>'Ligações Ativas'!O145</f>
        <v>2.858207759570024E-2</v>
      </c>
      <c r="D148" s="43">
        <f>IF(C148="-","-",'Ligações Ativas'!F145*(1+C148))</f>
        <v>939.09543684487426</v>
      </c>
      <c r="E148" s="43">
        <f t="shared" si="7"/>
        <v>965.93673549054245</v>
      </c>
      <c r="F148" s="43">
        <f t="shared" si="8"/>
        <v>993.54521421687048</v>
      </c>
      <c r="G148" s="43">
        <f t="shared" si="9"/>
        <v>1021.9428006244536</v>
      </c>
      <c r="H148" s="54" t="str">
        <f>IF('Ligações Ativas'!S145="-","-",'Ligações Ativas'!S145)</f>
        <v>-</v>
      </c>
      <c r="I148" s="43" t="str">
        <f>IF(H148="-","-",IF(('Ligações Ativas'!C145-'Ligações Ativas'!G145)&gt;=0,IF(('Ligações Ativas'!J145*(1+H148))&lt;=D148,'Ligações Ativas'!J145*(1+H148),D148),'Ligações Ativas'!J145*(1+H148)))</f>
        <v>-</v>
      </c>
      <c r="J148" s="43" t="str">
        <f>IF(H148="-","-",IF(('Ligações Ativas'!D145-'Ligações Ativas'!H145)&gt;=0,IF((I148*(1+$H148))&lt;=E148,I148*(1+$H148),E148),I148*(1+$H148)))</f>
        <v>-</v>
      </c>
      <c r="K148" s="43" t="str">
        <f>IF(I148="-","-",IF(('Ligações Ativas'!E145-'Ligações Ativas'!I145)&gt;=0,IF((J148*(1+$H148))&lt;=F148,J148*(1+$H148),F148),J148*(1+$H148)))</f>
        <v>-</v>
      </c>
      <c r="L148" s="43" t="str">
        <f>IF(J148="-","-",IF(('Ligações Ativas'!F145-'Ligações Ativas'!J145)&gt;=0,IF((K148*(1+$H148))&lt;=G148,K148*(1+$H148),G148),K148*(1+$H148)))</f>
        <v>-</v>
      </c>
      <c r="M148" s="43"/>
      <c r="O148" s="48">
        <f>'Ligações Ativas'!K145</f>
        <v>0</v>
      </c>
    </row>
    <row r="149" spans="1:15" x14ac:dyDescent="0.2">
      <c r="A149" s="41">
        <v>139</v>
      </c>
      <c r="B149" s="41" t="s">
        <v>54</v>
      </c>
      <c r="C149" s="54">
        <f>'Ligações Ativas'!O146</f>
        <v>3.2292151331892276E-2</v>
      </c>
      <c r="D149" s="43">
        <f>IF(C149="-","-",'Ligações Ativas'!F146*(1+C149))</f>
        <v>21023.66195402532</v>
      </c>
      <c r="E149" s="43">
        <f t="shared" si="7"/>
        <v>21702.561227395254</v>
      </c>
      <c r="F149" s="43">
        <f t="shared" si="8"/>
        <v>22403.383618839962</v>
      </c>
      <c r="G149" s="43">
        <f t="shared" si="9"/>
        <v>23126.83707300598</v>
      </c>
      <c r="H149" s="54">
        <f>IF('Ligações Ativas'!S146="-","-",'Ligações Ativas'!S146)</f>
        <v>2.5972429405469719E-2</v>
      </c>
      <c r="I149" s="43">
        <f>IF(H149="-","-",IF(('Ligações Ativas'!C146-'Ligações Ativas'!G146)&gt;=0,IF(('Ligações Ativas'!J146*(1+H149))&lt;=D149,'Ligações Ativas'!J146*(1+H149),D149),'Ligações Ativas'!J146*(1+H149)))</f>
        <v>13887.562804432438</v>
      </c>
      <c r="J149" s="43">
        <f>IF(H149="-","-",IF(('Ligações Ativas'!D146-'Ligações Ativas'!H146)&gt;=0,IF((I149*(1+$H149))&lt;=E149,I149*(1+$H149),E149),I149*(1+$H149)))</f>
        <v>14248.256548984587</v>
      </c>
      <c r="K149" s="43">
        <f>IF(I149="-","-",IF(('Ligações Ativas'!E146-'Ligações Ativas'!I146)&gt;=0,IF((J149*(1+$H149))&lt;=F149,J149*(1+$H149),F149),J149*(1+$H149)))</f>
        <v>14618.318386354111</v>
      </c>
      <c r="L149" s="43">
        <f>IF(J149="-","-",IF(('Ligações Ativas'!F146-'Ligações Ativas'!J146)&gt;=0,IF((K149*(1+$H149))&lt;=G149,K149*(1+$H149),G149),K149*(1+$H149)))</f>
        <v>14997.991628670374</v>
      </c>
      <c r="M149" s="43"/>
      <c r="O149" s="48">
        <f>'Ligações Ativas'!K146</f>
        <v>0</v>
      </c>
    </row>
    <row r="150" spans="1:15" x14ac:dyDescent="0.2">
      <c r="A150" s="41">
        <v>140</v>
      </c>
      <c r="B150" s="41" t="s">
        <v>180</v>
      </c>
      <c r="C150" s="54">
        <f>'Ligações Ativas'!O147</f>
        <v>4.5586014855279189E-2</v>
      </c>
      <c r="D150" s="43">
        <f>IF(C150="-","-",'Ligações Ativas'!F147*(1+C150))</f>
        <v>1149.0990303259518</v>
      </c>
      <c r="E150" s="43">
        <f t="shared" si="7"/>
        <v>1201.4818757925775</v>
      </c>
      <c r="F150" s="43">
        <f t="shared" si="8"/>
        <v>1256.2526464308066</v>
      </c>
      <c r="G150" s="43">
        <f t="shared" si="9"/>
        <v>1313.5201982329852</v>
      </c>
      <c r="H150" s="54" t="str">
        <f>IF('Ligações Ativas'!S147="-","-",'Ligações Ativas'!S147)</f>
        <v>-</v>
      </c>
      <c r="I150" s="43" t="str">
        <f>IF(H150="-","-",IF(('Ligações Ativas'!C147-'Ligações Ativas'!G147)&gt;=0,IF(('Ligações Ativas'!J147*(1+H150))&lt;=D150,'Ligações Ativas'!J147*(1+H150),D150),'Ligações Ativas'!J147*(1+H150)))</f>
        <v>-</v>
      </c>
      <c r="J150" s="43" t="str">
        <f>IF(H150="-","-",IF(('Ligações Ativas'!D147-'Ligações Ativas'!H147)&gt;=0,IF((I150*(1+$H150))&lt;=E150,I150*(1+$H150),E150),I150*(1+$H150)))</f>
        <v>-</v>
      </c>
      <c r="K150" s="43" t="str">
        <f>IF(I150="-","-",IF(('Ligações Ativas'!E147-'Ligações Ativas'!I147)&gt;=0,IF((J150*(1+$H150))&lt;=F150,J150*(1+$H150),F150),J150*(1+$H150)))</f>
        <v>-</v>
      </c>
      <c r="L150" s="43" t="str">
        <f>IF(J150="-","-",IF(('Ligações Ativas'!F147-'Ligações Ativas'!J147)&gt;=0,IF((K150*(1+$H150))&lt;=G150,K150*(1+$H150),G150),K150*(1+$H150)))</f>
        <v>-</v>
      </c>
      <c r="M150" s="43"/>
      <c r="O150" s="48">
        <f>'Ligações Ativas'!K147</f>
        <v>0</v>
      </c>
    </row>
    <row r="151" spans="1:15" x14ac:dyDescent="0.2">
      <c r="A151" s="41">
        <v>141</v>
      </c>
      <c r="B151" s="41" t="s">
        <v>55</v>
      </c>
      <c r="C151" s="54">
        <f>'Ligações Ativas'!O148</f>
        <v>3.4666431259563792E-3</v>
      </c>
      <c r="D151" s="43">
        <f>IF(C151="-","-",'Ligações Ativas'!F148*(1+C151))</f>
        <v>3826.2183102392719</v>
      </c>
      <c r="E151" s="43">
        <f t="shared" si="7"/>
        <v>3839.4824436428717</v>
      </c>
      <c r="F151" s="43">
        <f t="shared" si="8"/>
        <v>3852.7925590633567</v>
      </c>
      <c r="G151" s="43">
        <f t="shared" si="9"/>
        <v>3866.14881590397</v>
      </c>
      <c r="H151" s="54" t="str">
        <f>IF('Ligações Ativas'!S148="-","-",'Ligações Ativas'!S148)</f>
        <v>-</v>
      </c>
      <c r="I151" s="43" t="str">
        <f>IF(H151="-","-",IF(('Ligações Ativas'!C148-'Ligações Ativas'!G148)&gt;=0,IF(('Ligações Ativas'!J148*(1+H151))&lt;=D151,'Ligações Ativas'!J148*(1+H151),D151),'Ligações Ativas'!J148*(1+H151)))</f>
        <v>-</v>
      </c>
      <c r="J151" s="43" t="str">
        <f>IF(H151="-","-",IF(('Ligações Ativas'!D148-'Ligações Ativas'!H148)&gt;=0,IF((I151*(1+$H151))&lt;=E151,I151*(1+$H151),E151),I151*(1+$H151)))</f>
        <v>-</v>
      </c>
      <c r="K151" s="43" t="str">
        <f>IF(I151="-","-",IF(('Ligações Ativas'!E148-'Ligações Ativas'!I148)&gt;=0,IF((J151*(1+$H151))&lt;=F151,J151*(1+$H151),F151),J151*(1+$H151)))</f>
        <v>-</v>
      </c>
      <c r="L151" s="43" t="str">
        <f>IF(J151="-","-",IF(('Ligações Ativas'!F148-'Ligações Ativas'!J148)&gt;=0,IF((K151*(1+$H151))&lt;=G151,K151*(1+$H151),G151),K151*(1+$H151)))</f>
        <v>-</v>
      </c>
      <c r="M151" s="43"/>
      <c r="O151" s="48">
        <f>'Ligações Ativas'!K148</f>
        <v>0</v>
      </c>
    </row>
    <row r="152" spans="1:15" x14ac:dyDescent="0.2">
      <c r="A152" s="41">
        <v>142</v>
      </c>
      <c r="B152" s="41" t="s">
        <v>181</v>
      </c>
      <c r="C152" s="54">
        <f>'Ligações Ativas'!O149</f>
        <v>1.4086742559375719E-2</v>
      </c>
      <c r="D152" s="43">
        <f>IF(C152="-","-",'Ligações Ativas'!F149*(1+C152))</f>
        <v>1752.3418911426013</v>
      </c>
      <c r="E152" s="43">
        <f t="shared" si="7"/>
        <v>1777.0266802391368</v>
      </c>
      <c r="F152" s="43">
        <f t="shared" si="8"/>
        <v>1802.0591976048077</v>
      </c>
      <c r="G152" s="43">
        <f t="shared" si="9"/>
        <v>1827.4443415982219</v>
      </c>
      <c r="H152" s="54" t="str">
        <f>IF('Ligações Ativas'!S149="-","-",'Ligações Ativas'!S149)</f>
        <v>-</v>
      </c>
      <c r="I152" s="43" t="str">
        <f>IF(H152="-","-",IF(('Ligações Ativas'!C149-'Ligações Ativas'!G149)&gt;=0,IF(('Ligações Ativas'!J149*(1+H152))&lt;=D152,'Ligações Ativas'!J149*(1+H152),D152),'Ligações Ativas'!J149*(1+H152)))</f>
        <v>-</v>
      </c>
      <c r="J152" s="43" t="str">
        <f>IF(H152="-","-",IF(('Ligações Ativas'!D149-'Ligações Ativas'!H149)&gt;=0,IF((I152*(1+$H152))&lt;=E152,I152*(1+$H152),E152),I152*(1+$H152)))</f>
        <v>-</v>
      </c>
      <c r="K152" s="43" t="str">
        <f>IF(I152="-","-",IF(('Ligações Ativas'!E149-'Ligações Ativas'!I149)&gt;=0,IF((J152*(1+$H152))&lt;=F152,J152*(1+$H152),F152),J152*(1+$H152)))</f>
        <v>-</v>
      </c>
      <c r="L152" s="43" t="str">
        <f>IF(J152="-","-",IF(('Ligações Ativas'!F149-'Ligações Ativas'!J149)&gt;=0,IF((K152*(1+$H152))&lt;=G152,K152*(1+$H152),G152),K152*(1+$H152)))</f>
        <v>-</v>
      </c>
      <c r="M152" s="43"/>
      <c r="O152" s="48">
        <f>'Ligações Ativas'!K149</f>
        <v>0</v>
      </c>
    </row>
    <row r="153" spans="1:15" x14ac:dyDescent="0.2">
      <c r="A153" s="41">
        <v>143</v>
      </c>
      <c r="B153" s="41" t="s">
        <v>182</v>
      </c>
      <c r="C153" s="54">
        <f>'Ligações Ativas'!O150</f>
        <v>1.5627061560637662E-2</v>
      </c>
      <c r="D153" s="43">
        <f>IF(C153="-","-",'Ligações Ativas'!F150*(1+C153))</f>
        <v>1319.2995529672685</v>
      </c>
      <c r="E153" s="43">
        <f t="shared" si="7"/>
        <v>1339.9163282984098</v>
      </c>
      <c r="F153" s="43">
        <f t="shared" si="8"/>
        <v>1360.8552832468326</v>
      </c>
      <c r="G153" s="43">
        <f t="shared" si="9"/>
        <v>1382.12145253325</v>
      </c>
      <c r="H153" s="54" t="str">
        <f>IF('Ligações Ativas'!S150="-","-",'Ligações Ativas'!S150)</f>
        <v>-</v>
      </c>
      <c r="I153" s="43" t="str">
        <f>IF(H153="-","-",IF(('Ligações Ativas'!C150-'Ligações Ativas'!G150)&gt;=0,IF(('Ligações Ativas'!J150*(1+H153))&lt;=D153,'Ligações Ativas'!J150*(1+H153),D153),'Ligações Ativas'!J150*(1+H153)))</f>
        <v>-</v>
      </c>
      <c r="J153" s="43" t="str">
        <f>IF(H153="-","-",IF(('Ligações Ativas'!D150-'Ligações Ativas'!H150)&gt;=0,IF((I153*(1+$H153))&lt;=E153,I153*(1+$H153),E153),I153*(1+$H153)))</f>
        <v>-</v>
      </c>
      <c r="K153" s="43" t="str">
        <f>IF(I153="-","-",IF(('Ligações Ativas'!E150-'Ligações Ativas'!I150)&gt;=0,IF((J153*(1+$H153))&lt;=F153,J153*(1+$H153),F153),J153*(1+$H153)))</f>
        <v>-</v>
      </c>
      <c r="L153" s="43" t="str">
        <f>IF(J153="-","-",IF(('Ligações Ativas'!F150-'Ligações Ativas'!J150)&gt;=0,IF((K153*(1+$H153))&lt;=G153,K153*(1+$H153),G153),K153*(1+$H153)))</f>
        <v>-</v>
      </c>
      <c r="M153" s="43"/>
      <c r="O153" s="48">
        <f>'Ligações Ativas'!K150</f>
        <v>0</v>
      </c>
    </row>
    <row r="154" spans="1:15" x14ac:dyDescent="0.2">
      <c r="A154" s="41">
        <v>144</v>
      </c>
      <c r="B154" s="41" t="s">
        <v>56</v>
      </c>
      <c r="C154" s="54">
        <f>'Ligações Ativas'!O151</f>
        <v>1.2637585617624006E-2</v>
      </c>
      <c r="D154" s="43">
        <f>IF(C154="-","-",'Ligações Ativas'!F151*(1+C154))</f>
        <v>3834.8585367339419</v>
      </c>
      <c r="E154" s="43">
        <f t="shared" si="7"/>
        <v>3883.3218898233931</v>
      </c>
      <c r="F154" s="43">
        <f t="shared" si="8"/>
        <v>3932.3977026868297</v>
      </c>
      <c r="G154" s="43">
        <f t="shared" si="9"/>
        <v>3982.0937153370824</v>
      </c>
      <c r="H154" s="54" t="str">
        <f>IF('Ligações Ativas'!S151="-","-",'Ligações Ativas'!S151)</f>
        <v>-</v>
      </c>
      <c r="I154" s="43" t="str">
        <f>IF(H154="-","-",IF(('Ligações Ativas'!C151-'Ligações Ativas'!G151)&gt;=0,IF(('Ligações Ativas'!J151*(1+H154))&lt;=D154,'Ligações Ativas'!J151*(1+H154),D154),'Ligações Ativas'!J151*(1+H154)))</f>
        <v>-</v>
      </c>
      <c r="J154" s="43" t="str">
        <f>IF(H154="-","-",IF(('Ligações Ativas'!D151-'Ligações Ativas'!H151)&gt;=0,IF((I154*(1+$H154))&lt;=E154,I154*(1+$H154),E154),I154*(1+$H154)))</f>
        <v>-</v>
      </c>
      <c r="K154" s="43" t="str">
        <f>IF(I154="-","-",IF(('Ligações Ativas'!E151-'Ligações Ativas'!I151)&gt;=0,IF((J154*(1+$H154))&lt;=F154,J154*(1+$H154),F154),J154*(1+$H154)))</f>
        <v>-</v>
      </c>
      <c r="L154" s="43" t="str">
        <f>IF(J154="-","-",IF(('Ligações Ativas'!F151-'Ligações Ativas'!J151)&gt;=0,IF((K154*(1+$H154))&lt;=G154,K154*(1+$H154),G154),K154*(1+$H154)))</f>
        <v>-</v>
      </c>
      <c r="M154" s="43"/>
      <c r="O154" s="48">
        <f>'Ligações Ativas'!K151</f>
        <v>0</v>
      </c>
    </row>
    <row r="155" spans="1:15" x14ac:dyDescent="0.2">
      <c r="A155" s="41">
        <v>145</v>
      </c>
      <c r="B155" s="41" t="s">
        <v>183</v>
      </c>
      <c r="C155" s="54">
        <f>'Ligações Ativas'!O152</f>
        <v>1.5241803055759747E-2</v>
      </c>
      <c r="D155" s="43">
        <f>IF(C155="-","-",'Ligações Ativas'!F152*(1+C155))</f>
        <v>9450.8859446460665</v>
      </c>
      <c r="E155" s="43">
        <f t="shared" si="7"/>
        <v>9594.934486916809</v>
      </c>
      <c r="F155" s="43">
        <f t="shared" si="8"/>
        <v>9741.1785886993111</v>
      </c>
      <c r="G155" s="43">
        <f t="shared" si="9"/>
        <v>9889.6517142792491</v>
      </c>
      <c r="H155" s="54" t="str">
        <f>IF('Ligações Ativas'!S152="-","-",'Ligações Ativas'!S152)</f>
        <v>-</v>
      </c>
      <c r="I155" s="43" t="str">
        <f>IF(H155="-","-",IF(('Ligações Ativas'!C152-'Ligações Ativas'!G152)&gt;=0,IF(('Ligações Ativas'!J152*(1+H155))&lt;=D155,'Ligações Ativas'!J152*(1+H155),D155),'Ligações Ativas'!J152*(1+H155)))</f>
        <v>-</v>
      </c>
      <c r="J155" s="43" t="str">
        <f>IF(H155="-","-",IF(('Ligações Ativas'!D152-'Ligações Ativas'!H152)&gt;=0,IF((I155*(1+$H155))&lt;=E155,I155*(1+$H155),E155),I155*(1+$H155)))</f>
        <v>-</v>
      </c>
      <c r="K155" s="43" t="str">
        <f>IF(I155="-","-",IF(('Ligações Ativas'!E152-'Ligações Ativas'!I152)&gt;=0,IF((J155*(1+$H155))&lt;=F155,J155*(1+$H155),F155),J155*(1+$H155)))</f>
        <v>-</v>
      </c>
      <c r="L155" s="43" t="str">
        <f>IF(J155="-","-",IF(('Ligações Ativas'!F152-'Ligações Ativas'!J152)&gt;=0,IF((K155*(1+$H155))&lt;=G155,K155*(1+$H155),G155),K155*(1+$H155)))</f>
        <v>-</v>
      </c>
      <c r="M155" s="43"/>
      <c r="O155" s="48">
        <f>'Ligações Ativas'!K152</f>
        <v>0</v>
      </c>
    </row>
    <row r="156" spans="1:15" x14ac:dyDescent="0.2">
      <c r="A156" s="41">
        <v>146</v>
      </c>
      <c r="B156" s="41" t="s">
        <v>184</v>
      </c>
      <c r="C156" s="54">
        <f>'Ligações Ativas'!O153</f>
        <v>-2.6275134185729395E-3</v>
      </c>
      <c r="D156" s="43">
        <f>IF(C156="-","-",'Ligações Ativas'!F153*(1+C156))</f>
        <v>12504.058864271352</v>
      </c>
      <c r="E156" s="43">
        <f t="shared" si="7"/>
        <v>12471.204281818853</v>
      </c>
      <c r="F156" s="43">
        <f t="shared" si="8"/>
        <v>12438.436025222611</v>
      </c>
      <c r="G156" s="43">
        <f t="shared" si="9"/>
        <v>12405.753867660278</v>
      </c>
      <c r="H156" s="54">
        <f>IF('Ligações Ativas'!S153="-","-",'Ligações Ativas'!S153)</f>
        <v>4.0885665251078243E-2</v>
      </c>
      <c r="I156" s="43">
        <f>IF(H156="-","-",IF(('Ligações Ativas'!C153-'Ligações Ativas'!G153)&gt;=0,IF(('Ligações Ativas'!J153*(1+H156))&lt;=D156,'Ligações Ativas'!J153*(1+H156),D156),'Ligações Ativas'!J153*(1+H156)))</f>
        <v>5993.4196605157085</v>
      </c>
      <c r="J156" s="43">
        <f>IF(H156="-","-",IF(('Ligações Ativas'!D153-'Ligações Ativas'!H153)&gt;=0,IF((I156*(1+$H156))&lt;=E156,I156*(1+$H156),E156),I156*(1+$H156)))</f>
        <v>6238.4646104647854</v>
      </c>
      <c r="K156" s="43">
        <f>IF(I156="-","-",IF(('Ligações Ativas'!E153-'Ligações Ativas'!I153)&gt;=0,IF((J156*(1+$H156))&lt;=F156,J156*(1+$H156),F156),J156*(1+$H156)))</f>
        <v>6493.5283862089473</v>
      </c>
      <c r="L156" s="43">
        <f>IF(J156="-","-",IF(('Ligações Ativas'!F153-'Ligações Ativas'!J153)&gt;=0,IF((K156*(1+$H156))&lt;=G156,K156*(1+$H156),G156),K156*(1+$H156)))</f>
        <v>6759.0206141058607</v>
      </c>
      <c r="M156" s="43"/>
      <c r="O156" s="48">
        <f>'Ligações Ativas'!K153</f>
        <v>0</v>
      </c>
    </row>
    <row r="157" spans="1:15" x14ac:dyDescent="0.2">
      <c r="A157" s="41">
        <v>147</v>
      </c>
      <c r="B157" s="41" t="s">
        <v>185</v>
      </c>
      <c r="C157" s="54">
        <f>'Ligações Ativas'!O154</f>
        <v>5.6968846794406947E-2</v>
      </c>
      <c r="D157" s="43">
        <f>IF(C157="-","-",'Ligações Ativas'!F154*(1+C157))</f>
        <v>902.65139516242357</v>
      </c>
      <c r="E157" s="43">
        <f t="shared" si="7"/>
        <v>954.07440420218938</v>
      </c>
      <c r="F157" s="43">
        <f t="shared" si="8"/>
        <v>1008.426922765649</v>
      </c>
      <c r="G157" s="43">
        <f t="shared" si="9"/>
        <v>1065.8758416320404</v>
      </c>
      <c r="H157" s="54" t="str">
        <f>IF('Ligações Ativas'!S154="-","-",'Ligações Ativas'!S154)</f>
        <v>-</v>
      </c>
      <c r="I157" s="43" t="str">
        <f>IF(H157="-","-",IF(('Ligações Ativas'!C154-'Ligações Ativas'!G154)&gt;=0,IF(('Ligações Ativas'!J154*(1+H157))&lt;=D157,'Ligações Ativas'!J154*(1+H157),D157),'Ligações Ativas'!J154*(1+H157)))</f>
        <v>-</v>
      </c>
      <c r="J157" s="43" t="str">
        <f>IF(H157="-","-",IF(('Ligações Ativas'!D154-'Ligações Ativas'!H154)&gt;=0,IF((I157*(1+$H157))&lt;=E157,I157*(1+$H157),E157),I157*(1+$H157)))</f>
        <v>-</v>
      </c>
      <c r="K157" s="43" t="str">
        <f>IF(I157="-","-",IF(('Ligações Ativas'!E154-'Ligações Ativas'!I154)&gt;=0,IF((J157*(1+$H157))&lt;=F157,J157*(1+$H157),F157),J157*(1+$H157)))</f>
        <v>-</v>
      </c>
      <c r="L157" s="43" t="str">
        <f>IF(J157="-","-",IF(('Ligações Ativas'!F154-'Ligações Ativas'!J154)&gt;=0,IF((K157*(1+$H157))&lt;=G157,K157*(1+$H157),G157),K157*(1+$H157)))</f>
        <v>-</v>
      </c>
      <c r="M157" s="43"/>
      <c r="O157" s="48">
        <f>'Ligações Ativas'!K154</f>
        <v>0</v>
      </c>
    </row>
    <row r="158" spans="1:15" x14ac:dyDescent="0.2">
      <c r="A158" s="41">
        <v>148</v>
      </c>
      <c r="B158" s="41" t="s">
        <v>186</v>
      </c>
      <c r="C158" s="54">
        <f>'Ligações Ativas'!O155</f>
        <v>2.5150280913406362E-2</v>
      </c>
      <c r="D158" s="43">
        <f>IF(C158="-","-",'Ligações Ativas'!F155*(1+C158))</f>
        <v>959.54066293494827</v>
      </c>
      <c r="E158" s="43">
        <f t="shared" si="7"/>
        <v>983.67338015559835</v>
      </c>
      <c r="F158" s="43">
        <f t="shared" si="8"/>
        <v>1008.4130419935516</v>
      </c>
      <c r="G158" s="43">
        <f t="shared" si="9"/>
        <v>1033.774913276432</v>
      </c>
      <c r="H158" s="54" t="str">
        <f>IF('Ligações Ativas'!S155="-","-",'Ligações Ativas'!S155)</f>
        <v>-</v>
      </c>
      <c r="I158" s="43" t="str">
        <f>IF(H158="-","-",IF(('Ligações Ativas'!C155-'Ligações Ativas'!G155)&gt;=0,IF(('Ligações Ativas'!J155*(1+H158))&lt;=D158,'Ligações Ativas'!J155*(1+H158),D158),'Ligações Ativas'!J155*(1+H158)))</f>
        <v>-</v>
      </c>
      <c r="J158" s="43" t="str">
        <f>IF(H158="-","-",IF(('Ligações Ativas'!D155-'Ligações Ativas'!H155)&gt;=0,IF((I158*(1+$H158))&lt;=E158,I158*(1+$H158),E158),I158*(1+$H158)))</f>
        <v>-</v>
      </c>
      <c r="K158" s="43" t="str">
        <f>IF(I158="-","-",IF(('Ligações Ativas'!E155-'Ligações Ativas'!I155)&gt;=0,IF((J158*(1+$H158))&lt;=F158,J158*(1+$H158),F158),J158*(1+$H158)))</f>
        <v>-</v>
      </c>
      <c r="L158" s="43" t="str">
        <f>IF(J158="-","-",IF(('Ligações Ativas'!F155-'Ligações Ativas'!J155)&gt;=0,IF((K158*(1+$H158))&lt;=G158,K158*(1+$H158),G158),K158*(1+$H158)))</f>
        <v>-</v>
      </c>
      <c r="M158" s="43"/>
      <c r="O158" s="48">
        <f>'Ligações Ativas'!K155</f>
        <v>0</v>
      </c>
    </row>
    <row r="159" spans="1:15" x14ac:dyDescent="0.2">
      <c r="A159" s="41">
        <v>149</v>
      </c>
      <c r="B159" s="41" t="s">
        <v>187</v>
      </c>
      <c r="C159" s="54">
        <f>'Ligações Ativas'!O156</f>
        <v>3.1157603048790932E-2</v>
      </c>
      <c r="D159" s="43">
        <f>IF(C159="-","-",'Ligações Ativas'!F156*(1+C159))</f>
        <v>4461.8189483921187</v>
      </c>
      <c r="E159" s="43">
        <f t="shared" si="7"/>
        <v>4600.8385320616944</v>
      </c>
      <c r="F159" s="43">
        <f t="shared" si="8"/>
        <v>4744.1896327352551</v>
      </c>
      <c r="G159" s="43">
        <f t="shared" si="9"/>
        <v>4892.0072101002097</v>
      </c>
      <c r="H159" s="54" t="str">
        <f>IF('Ligações Ativas'!S156="-","-",'Ligações Ativas'!S156)</f>
        <v>-</v>
      </c>
      <c r="I159" s="43" t="str">
        <f>IF(H159="-","-",IF(('Ligações Ativas'!C156-'Ligações Ativas'!G156)&gt;=0,IF(('Ligações Ativas'!J156*(1+H159))&lt;=D159,'Ligações Ativas'!J156*(1+H159),D159),'Ligações Ativas'!J156*(1+H159)))</f>
        <v>-</v>
      </c>
      <c r="J159" s="43" t="str">
        <f>IF(H159="-","-",IF(('Ligações Ativas'!D156-'Ligações Ativas'!H156)&gt;=0,IF((I159*(1+$H159))&lt;=E159,I159*(1+$H159),E159),I159*(1+$H159)))</f>
        <v>-</v>
      </c>
      <c r="K159" s="43" t="str">
        <f>IF(I159="-","-",IF(('Ligações Ativas'!E156-'Ligações Ativas'!I156)&gt;=0,IF((J159*(1+$H159))&lt;=F159,J159*(1+$H159),F159),J159*(1+$H159)))</f>
        <v>-</v>
      </c>
      <c r="L159" s="43" t="str">
        <f>IF(J159="-","-",IF(('Ligações Ativas'!F156-'Ligações Ativas'!J156)&gt;=0,IF((K159*(1+$H159))&lt;=G159,K159*(1+$H159),G159),K159*(1+$H159)))</f>
        <v>-</v>
      </c>
      <c r="M159" s="43"/>
      <c r="O159" s="48">
        <f>'Ligações Ativas'!K156</f>
        <v>0</v>
      </c>
    </row>
    <row r="160" spans="1:15" x14ac:dyDescent="0.2">
      <c r="A160" s="41">
        <v>150</v>
      </c>
      <c r="B160" s="41" t="s">
        <v>188</v>
      </c>
      <c r="C160" s="54">
        <f>'Ligações Ativas'!O157</f>
        <v>1.8955609895469863E-2</v>
      </c>
      <c r="D160" s="43">
        <f>IF(C160="-","-",'Ligações Ativas'!F157*(1+C160))</f>
        <v>2809.2606164818108</v>
      </c>
      <c r="E160" s="43">
        <f t="shared" si="7"/>
        <v>2862.5118648225475</v>
      </c>
      <c r="F160" s="43">
        <f t="shared" si="8"/>
        <v>2916.7725230532778</v>
      </c>
      <c r="G160" s="43">
        <f t="shared" si="9"/>
        <v>2972.0617251541016</v>
      </c>
      <c r="H160" s="54" t="str">
        <f>IF('Ligações Ativas'!S157="-","-",'Ligações Ativas'!S157)</f>
        <v>-</v>
      </c>
      <c r="I160" s="43" t="str">
        <f>IF(H160="-","-",IF(('Ligações Ativas'!C157-'Ligações Ativas'!G157)&gt;=0,IF(('Ligações Ativas'!J157*(1+H160))&lt;=D160,'Ligações Ativas'!J157*(1+H160),D160),'Ligações Ativas'!J157*(1+H160)))</f>
        <v>-</v>
      </c>
      <c r="J160" s="43" t="str">
        <f>IF(H160="-","-",IF(('Ligações Ativas'!D157-'Ligações Ativas'!H157)&gt;=0,IF((I160*(1+$H160))&lt;=E160,I160*(1+$H160),E160),I160*(1+$H160)))</f>
        <v>-</v>
      </c>
      <c r="K160" s="43" t="str">
        <f>IF(I160="-","-",IF(('Ligações Ativas'!E157-'Ligações Ativas'!I157)&gt;=0,IF((J160*(1+$H160))&lt;=F160,J160*(1+$H160),F160),J160*(1+$H160)))</f>
        <v>-</v>
      </c>
      <c r="L160" s="43" t="str">
        <f>IF(J160="-","-",IF(('Ligações Ativas'!F157-'Ligações Ativas'!J157)&gt;=0,IF((K160*(1+$H160))&lt;=G160,K160*(1+$H160),G160),K160*(1+$H160)))</f>
        <v>-</v>
      </c>
      <c r="M160" s="43"/>
      <c r="O160" s="48">
        <f>'Ligações Ativas'!K157</f>
        <v>0</v>
      </c>
    </row>
    <row r="161" spans="1:15" x14ac:dyDescent="0.2">
      <c r="A161" s="41">
        <v>151</v>
      </c>
      <c r="B161" s="41" t="s">
        <v>189</v>
      </c>
      <c r="C161" s="54">
        <f>'Ligações Ativas'!O158</f>
        <v>1.3023160885894515E-2</v>
      </c>
      <c r="D161" s="43">
        <f>IF(C161="-","-",'Ligações Ativas'!F158*(1+C161))</f>
        <v>1144.7161718010609</v>
      </c>
      <c r="E161" s="43">
        <f t="shared" si="7"/>
        <v>1159.6239946751116</v>
      </c>
      <c r="F161" s="43">
        <f t="shared" si="8"/>
        <v>1174.7259645249094</v>
      </c>
      <c r="G161" s="43">
        <f t="shared" si="9"/>
        <v>1190.0246097577551</v>
      </c>
      <c r="H161" s="54" t="str">
        <f>IF('Ligações Ativas'!S158="-","-",'Ligações Ativas'!S158)</f>
        <v>-</v>
      </c>
      <c r="I161" s="43" t="str">
        <f>IF(H161="-","-",IF(('Ligações Ativas'!C158-'Ligações Ativas'!G158)&gt;=0,IF(('Ligações Ativas'!J158*(1+H161))&lt;=D161,'Ligações Ativas'!J158*(1+H161),D161),'Ligações Ativas'!J158*(1+H161)))</f>
        <v>-</v>
      </c>
      <c r="J161" s="43" t="str">
        <f>IF(H161="-","-",IF(('Ligações Ativas'!D158-'Ligações Ativas'!H158)&gt;=0,IF((I161*(1+$H161))&lt;=E161,I161*(1+$H161),E161),I161*(1+$H161)))</f>
        <v>-</v>
      </c>
      <c r="K161" s="43" t="str">
        <f>IF(I161="-","-",IF(('Ligações Ativas'!E158-'Ligações Ativas'!I158)&gt;=0,IF((J161*(1+$H161))&lt;=F161,J161*(1+$H161),F161),J161*(1+$H161)))</f>
        <v>-</v>
      </c>
      <c r="L161" s="43" t="str">
        <f>IF(J161="-","-",IF(('Ligações Ativas'!F158-'Ligações Ativas'!J158)&gt;=0,IF((K161*(1+$H161))&lt;=G161,K161*(1+$H161),G161),K161*(1+$H161)))</f>
        <v>-</v>
      </c>
      <c r="M161" s="43"/>
      <c r="O161" s="48">
        <f>'Ligações Ativas'!K158</f>
        <v>0</v>
      </c>
    </row>
    <row r="162" spans="1:15" x14ac:dyDescent="0.2">
      <c r="A162" s="41">
        <v>152</v>
      </c>
      <c r="B162" s="41" t="s">
        <v>190</v>
      </c>
      <c r="C162" s="54">
        <f>'Ligações Ativas'!O159</f>
        <v>4.7058385376218481E-2</v>
      </c>
      <c r="D162" s="43">
        <f>IF(C162="-","-",'Ligações Ativas'!F159*(1+C162))</f>
        <v>3320.2221400279891</v>
      </c>
      <c r="E162" s="43">
        <f t="shared" si="7"/>
        <v>3476.4664330280793</v>
      </c>
      <c r="F162" s="43">
        <f t="shared" si="8"/>
        <v>3640.0633301810026</v>
      </c>
      <c r="G162" s="43">
        <f t="shared" si="9"/>
        <v>3811.3588331665014</v>
      </c>
      <c r="H162" s="54" t="str">
        <f>IF('Ligações Ativas'!S159="-","-",'Ligações Ativas'!S159)</f>
        <v>-</v>
      </c>
      <c r="I162" s="43" t="str">
        <f>IF(H162="-","-",IF(('Ligações Ativas'!C159-'Ligações Ativas'!G159)&gt;=0,IF(('Ligações Ativas'!J159*(1+H162))&lt;=D162,'Ligações Ativas'!J159*(1+H162),D162),'Ligações Ativas'!J159*(1+H162)))</f>
        <v>-</v>
      </c>
      <c r="J162" s="43" t="str">
        <f>IF(H162="-","-",IF(('Ligações Ativas'!D159-'Ligações Ativas'!H159)&gt;=0,IF((I162*(1+$H162))&lt;=E162,I162*(1+$H162),E162),I162*(1+$H162)))</f>
        <v>-</v>
      </c>
      <c r="K162" s="43" t="str">
        <f>IF(I162="-","-",IF(('Ligações Ativas'!E159-'Ligações Ativas'!I159)&gt;=0,IF((J162*(1+$H162))&lt;=F162,J162*(1+$H162),F162),J162*(1+$H162)))</f>
        <v>-</v>
      </c>
      <c r="L162" s="43" t="str">
        <f>IF(J162="-","-",IF(('Ligações Ativas'!F159-'Ligações Ativas'!J159)&gt;=0,IF((K162*(1+$H162))&lt;=G162,K162*(1+$H162),G162),K162*(1+$H162)))</f>
        <v>-</v>
      </c>
      <c r="M162" s="43"/>
      <c r="O162" s="48">
        <f>'Ligações Ativas'!K159</f>
        <v>0</v>
      </c>
    </row>
    <row r="163" spans="1:15" x14ac:dyDescent="0.2">
      <c r="A163" s="41">
        <v>153</v>
      </c>
      <c r="B163" s="41" t="s">
        <v>191</v>
      </c>
      <c r="C163" s="54">
        <f>'Ligações Ativas'!O160</f>
        <v>1.8399818205307662E-2</v>
      </c>
      <c r="D163" s="43">
        <f>IF(C163="-","-",'Ligações Ativas'!F160*(1+C163))</f>
        <v>1492.9741334889809</v>
      </c>
      <c r="E163" s="43">
        <f t="shared" si="7"/>
        <v>1520.4445861304048</v>
      </c>
      <c r="F163" s="43">
        <f t="shared" si="8"/>
        <v>1548.4204901064484</v>
      </c>
      <c r="G163" s="43">
        <f t="shared" si="9"/>
        <v>1576.9111456297803</v>
      </c>
      <c r="H163" s="54" t="str">
        <f>IF('Ligações Ativas'!S160="-","-",'Ligações Ativas'!S160)</f>
        <v>-</v>
      </c>
      <c r="I163" s="43" t="str">
        <f>IF(H163="-","-",IF(('Ligações Ativas'!C160-'Ligações Ativas'!G160)&gt;=0,IF(('Ligações Ativas'!J160*(1+H163))&lt;=D163,'Ligações Ativas'!J160*(1+H163),D163),'Ligações Ativas'!J160*(1+H163)))</f>
        <v>-</v>
      </c>
      <c r="J163" s="43" t="str">
        <f>IF(H163="-","-",IF(('Ligações Ativas'!D160-'Ligações Ativas'!H160)&gt;=0,IF((I163*(1+$H163))&lt;=E163,I163*(1+$H163),E163),I163*(1+$H163)))</f>
        <v>-</v>
      </c>
      <c r="K163" s="43" t="str">
        <f>IF(I163="-","-",IF(('Ligações Ativas'!E160-'Ligações Ativas'!I160)&gt;=0,IF((J163*(1+$H163))&lt;=F163,J163*(1+$H163),F163),J163*(1+$H163)))</f>
        <v>-</v>
      </c>
      <c r="L163" s="43" t="str">
        <f>IF(J163="-","-",IF(('Ligações Ativas'!F160-'Ligações Ativas'!J160)&gt;=0,IF((K163*(1+$H163))&lt;=G163,K163*(1+$H163),G163),K163*(1+$H163)))</f>
        <v>-</v>
      </c>
      <c r="M163" s="43"/>
      <c r="O163" s="48">
        <f>'Ligações Ativas'!K160</f>
        <v>0</v>
      </c>
    </row>
    <row r="164" spans="1:15" x14ac:dyDescent="0.2">
      <c r="A164" s="41">
        <v>154</v>
      </c>
      <c r="B164" s="41" t="s">
        <v>57</v>
      </c>
      <c r="C164" s="54">
        <f>'Ligações Ativas'!O161</f>
        <v>2.389963623277128E-2</v>
      </c>
      <c r="D164" s="43">
        <f>IF(C164="-","-",'Ligações Ativas'!F161*(1+C164))</f>
        <v>31271.942689821299</v>
      </c>
      <c r="E164" s="43">
        <f t="shared" si="7"/>
        <v>32019.330744400097</v>
      </c>
      <c r="F164" s="43">
        <f t="shared" si="8"/>
        <v>32784.581101608048</v>
      </c>
      <c r="G164" s="43">
        <f t="shared" si="9"/>
        <v>33568.120663980269</v>
      </c>
      <c r="H164" s="54">
        <f>IF('Ligações Ativas'!S161="-","-",'Ligações Ativas'!S161)</f>
        <v>0.23437913758571002</v>
      </c>
      <c r="I164" s="43">
        <f>IF(H164="-","-",IF(('Ligações Ativas'!C161-'Ligações Ativas'!G161)&gt;=0,IF(('Ligações Ativas'!J161*(1+H164))&lt;=D164,'Ligações Ativas'!J161*(1+H164),D164),'Ligações Ativas'!J161*(1+H164)))</f>
        <v>13139.965919599883</v>
      </c>
      <c r="J164" s="43">
        <f>IF(H164="-","-",IF(('Ligações Ativas'!D161-'Ligações Ativas'!H161)&gt;=0,IF((I164*(1+$H164))&lt;=E164,I164*(1+$H164),E164),I164*(1+$H164)))</f>
        <v>16219.699799741325</v>
      </c>
      <c r="K164" s="43">
        <f>IF(I164="-","-",IF(('Ligações Ativas'!E161-'Ligações Ativas'!I161)&gt;=0,IF((J164*(1+$H164))&lt;=F164,J164*(1+$H164),F164),J164*(1+$H164)))</f>
        <v>20021.259050703811</v>
      </c>
      <c r="L164" s="43">
        <f>IF(J164="-","-",IF(('Ligações Ativas'!F161-'Ligações Ativas'!J161)&gt;=0,IF((K164*(1+$H164))&lt;=G164,K164*(1+$H164),G164),K164*(1+$H164)))</f>
        <v>24713.824480387862</v>
      </c>
      <c r="M164" s="43"/>
      <c r="O164" s="48">
        <f>'Ligações Ativas'!K161</f>
        <v>0</v>
      </c>
    </row>
    <row r="165" spans="1:15" x14ac:dyDescent="0.2">
      <c r="A165" s="41">
        <v>155</v>
      </c>
      <c r="B165" s="41" t="s">
        <v>192</v>
      </c>
      <c r="C165" s="54">
        <f>'Ligações Ativas'!O162</f>
        <v>1.8888441724729522E-2</v>
      </c>
      <c r="D165" s="43">
        <f>IF(C165="-","-",'Ligações Ativas'!F162*(1+C165))</f>
        <v>1328.6305280090473</v>
      </c>
      <c r="E165" s="43">
        <f t="shared" si="7"/>
        <v>1353.7262883110427</v>
      </c>
      <c r="F165" s="43">
        <f t="shared" si="8"/>
        <v>1379.2960684190402</v>
      </c>
      <c r="G165" s="43">
        <f t="shared" si="9"/>
        <v>1405.3488218285217</v>
      </c>
      <c r="H165" s="54" t="str">
        <f>IF('Ligações Ativas'!S162="-","-",'Ligações Ativas'!S162)</f>
        <v>-</v>
      </c>
      <c r="I165" s="43" t="str">
        <f>IF(H165="-","-",IF(('Ligações Ativas'!C162-'Ligações Ativas'!G162)&gt;=0,IF(('Ligações Ativas'!J162*(1+H165))&lt;=D165,'Ligações Ativas'!J162*(1+H165),D165),'Ligações Ativas'!J162*(1+H165)))</f>
        <v>-</v>
      </c>
      <c r="J165" s="43" t="str">
        <f>IF(H165="-","-",IF(('Ligações Ativas'!D162-'Ligações Ativas'!H162)&gt;=0,IF((I165*(1+$H165))&lt;=E165,I165*(1+$H165),E165),I165*(1+$H165)))</f>
        <v>-</v>
      </c>
      <c r="K165" s="43" t="str">
        <f>IF(I165="-","-",IF(('Ligações Ativas'!E162-'Ligações Ativas'!I162)&gt;=0,IF((J165*(1+$H165))&lt;=F165,J165*(1+$H165),F165),J165*(1+$H165)))</f>
        <v>-</v>
      </c>
      <c r="L165" s="43" t="str">
        <f>IF(J165="-","-",IF(('Ligações Ativas'!F162-'Ligações Ativas'!J162)&gt;=0,IF((K165*(1+$H165))&lt;=G165,K165*(1+$H165),G165),K165*(1+$H165)))</f>
        <v>-</v>
      </c>
      <c r="M165" s="43"/>
      <c r="O165" s="48">
        <f>'Ligações Ativas'!K162</f>
        <v>0</v>
      </c>
    </row>
    <row r="166" spans="1:15" x14ac:dyDescent="0.2">
      <c r="A166" s="41">
        <v>156</v>
      </c>
      <c r="B166" s="41" t="s">
        <v>193</v>
      </c>
      <c r="C166" s="54">
        <f>'Ligações Ativas'!O163</f>
        <v>3.5306482698326862E-2</v>
      </c>
      <c r="D166" s="43">
        <f>IF(C166="-","-",'Ligações Ativas'!F163*(1+C166))</f>
        <v>4940.4825354364157</v>
      </c>
      <c r="E166" s="43">
        <f t="shared" si="7"/>
        <v>5114.9135965951882</v>
      </c>
      <c r="F166" s="43">
        <f t="shared" si="8"/>
        <v>5295.5032049968131</v>
      </c>
      <c r="G166" s="43">
        <f t="shared" si="9"/>
        <v>5482.4687972829679</v>
      </c>
      <c r="H166" s="54" t="str">
        <f>IF('Ligações Ativas'!S163="-","-",'Ligações Ativas'!S163)</f>
        <v>-</v>
      </c>
      <c r="I166" s="43" t="str">
        <f>IF(H166="-","-",IF(('Ligações Ativas'!C163-'Ligações Ativas'!G163)&gt;=0,IF(('Ligações Ativas'!J163*(1+H166))&lt;=D166,'Ligações Ativas'!J163*(1+H166),D166),'Ligações Ativas'!J163*(1+H166)))</f>
        <v>-</v>
      </c>
      <c r="J166" s="43" t="str">
        <f>IF(H166="-","-",IF(('Ligações Ativas'!D163-'Ligações Ativas'!H163)&gt;=0,IF((I166*(1+$H166))&lt;=E166,I166*(1+$H166),E166),I166*(1+$H166)))</f>
        <v>-</v>
      </c>
      <c r="K166" s="43" t="str">
        <f>IF(I166="-","-",IF(('Ligações Ativas'!E163-'Ligações Ativas'!I163)&gt;=0,IF((J166*(1+$H166))&lt;=F166,J166*(1+$H166),F166),J166*(1+$H166)))</f>
        <v>-</v>
      </c>
      <c r="L166" s="43" t="str">
        <f>IF(J166="-","-",IF(('Ligações Ativas'!F163-'Ligações Ativas'!J163)&gt;=0,IF((K166*(1+$H166))&lt;=G166,K166*(1+$H166),G166),K166*(1+$H166)))</f>
        <v>-</v>
      </c>
      <c r="M166" s="43"/>
      <c r="O166" s="48">
        <f>'Ligações Ativas'!K163</f>
        <v>0</v>
      </c>
    </row>
    <row r="167" spans="1:15" x14ac:dyDescent="0.2">
      <c r="A167" s="41">
        <v>157</v>
      </c>
      <c r="B167" s="41" t="s">
        <v>194</v>
      </c>
      <c r="C167" s="54">
        <f>'Ligações Ativas'!O164</f>
        <v>6.7103194558640333E-3</v>
      </c>
      <c r="D167" s="43">
        <f>IF(C167="-","-",'Ligações Ativas'!F164*(1+C167))</f>
        <v>1267.4482921949327</v>
      </c>
      <c r="E167" s="43">
        <f t="shared" si="7"/>
        <v>1275.95327512935</v>
      </c>
      <c r="F167" s="43">
        <f t="shared" si="8"/>
        <v>1284.5153292162238</v>
      </c>
      <c r="G167" s="43">
        <f t="shared" si="9"/>
        <v>1293.1348374212189</v>
      </c>
      <c r="H167" s="54" t="str">
        <f>IF('Ligações Ativas'!S164="-","-",'Ligações Ativas'!S164)</f>
        <v>-</v>
      </c>
      <c r="I167" s="43" t="str">
        <f>IF(H167="-","-",IF(('Ligações Ativas'!C164-'Ligações Ativas'!G164)&gt;=0,IF(('Ligações Ativas'!J164*(1+H167))&lt;=D167,'Ligações Ativas'!J164*(1+H167),D167),'Ligações Ativas'!J164*(1+H167)))</f>
        <v>-</v>
      </c>
      <c r="J167" s="43" t="str">
        <f>IF(H167="-","-",IF(('Ligações Ativas'!D164-'Ligações Ativas'!H164)&gt;=0,IF((I167*(1+$H167))&lt;=E167,I167*(1+$H167),E167),I167*(1+$H167)))</f>
        <v>-</v>
      </c>
      <c r="K167" s="43" t="str">
        <f>IF(I167="-","-",IF(('Ligações Ativas'!E164-'Ligações Ativas'!I164)&gt;=0,IF((J167*(1+$H167))&lt;=F167,J167*(1+$H167),F167),J167*(1+$H167)))</f>
        <v>-</v>
      </c>
      <c r="L167" s="43" t="str">
        <f>IF(J167="-","-",IF(('Ligações Ativas'!F164-'Ligações Ativas'!J164)&gt;=0,IF((K167*(1+$H167))&lt;=G167,K167*(1+$H167),G167),K167*(1+$H167)))</f>
        <v>-</v>
      </c>
      <c r="M167" s="43"/>
      <c r="O167" s="48">
        <f>'Ligações Ativas'!K164</f>
        <v>0</v>
      </c>
    </row>
    <row r="168" spans="1:15" x14ac:dyDescent="0.2">
      <c r="A168" s="41">
        <v>158</v>
      </c>
      <c r="B168" s="41" t="s">
        <v>195</v>
      </c>
      <c r="C168" s="54">
        <f>'Ligações Ativas'!O165</f>
        <v>2.2514063466543398E-2</v>
      </c>
      <c r="D168" s="43">
        <f>IF(C168="-","-",'Ligações Ativas'!F165*(1+C168))</f>
        <v>2848.7241808177901</v>
      </c>
      <c r="E168" s="43">
        <f t="shared" si="7"/>
        <v>2912.8605378233988</v>
      </c>
      <c r="F168" s="43">
        <f t="shared" si="8"/>
        <v>2978.440864841145</v>
      </c>
      <c r="G168" s="43">
        <f t="shared" si="9"/>
        <v>3045.497671503525</v>
      </c>
      <c r="H168" s="54" t="str">
        <f>IF('Ligações Ativas'!S165="-","-",'Ligações Ativas'!S165)</f>
        <v>-</v>
      </c>
      <c r="I168" s="43" t="str">
        <f>IF(H168="-","-",IF(('Ligações Ativas'!C165-'Ligações Ativas'!G165)&gt;=0,IF(('Ligações Ativas'!J165*(1+H168))&lt;=D168,'Ligações Ativas'!J165*(1+H168),D168),'Ligações Ativas'!J165*(1+H168)))</f>
        <v>-</v>
      </c>
      <c r="J168" s="43" t="str">
        <f>IF(H168="-","-",IF(('Ligações Ativas'!D165-'Ligações Ativas'!H165)&gt;=0,IF((I168*(1+$H168))&lt;=E168,I168*(1+$H168),E168),I168*(1+$H168)))</f>
        <v>-</v>
      </c>
      <c r="K168" s="43" t="str">
        <f>IF(I168="-","-",IF(('Ligações Ativas'!E165-'Ligações Ativas'!I165)&gt;=0,IF((J168*(1+$H168))&lt;=F168,J168*(1+$H168),F168),J168*(1+$H168)))</f>
        <v>-</v>
      </c>
      <c r="L168" s="43" t="str">
        <f>IF(J168="-","-",IF(('Ligações Ativas'!F165-'Ligações Ativas'!J165)&gt;=0,IF((K168*(1+$H168))&lt;=G168,K168*(1+$H168),G168),K168*(1+$H168)))</f>
        <v>-</v>
      </c>
      <c r="M168" s="43"/>
      <c r="O168" s="48">
        <f>'Ligações Ativas'!K165</f>
        <v>0</v>
      </c>
    </row>
    <row r="169" spans="1:15" x14ac:dyDescent="0.2">
      <c r="A169" s="41">
        <v>159</v>
      </c>
      <c r="B169" s="41" t="s">
        <v>196</v>
      </c>
      <c r="C169" s="54">
        <f>'Ligações Ativas'!O166</f>
        <v>5.2597372380845442E-2</v>
      </c>
      <c r="D169" s="43">
        <f>IF(C169="-","-",'Ligações Ativas'!F166*(1+C169))</f>
        <v>6694.5192883421778</v>
      </c>
      <c r="E169" s="43">
        <f t="shared" si="7"/>
        <v>7046.6334122618637</v>
      </c>
      <c r="F169" s="43">
        <f t="shared" si="8"/>
        <v>7417.2678138779092</v>
      </c>
      <c r="G169" s="43">
        <f t="shared" si="9"/>
        <v>7807.3966111329055</v>
      </c>
      <c r="H169" s="54">
        <f>IF('Ligações Ativas'!S166="-","-",'Ligações Ativas'!S166)</f>
        <v>1.4366863253248324E-2</v>
      </c>
      <c r="I169" s="43">
        <f>IF(H169="-","-",IF(('Ligações Ativas'!C166-'Ligações Ativas'!G166)&gt;=0,IF(('Ligações Ativas'!J166*(1+H169))&lt;=D169,'Ligações Ativas'!J166*(1+H169),D169),'Ligações Ativas'!J166*(1+H169)))</f>
        <v>5114.4377245228779</v>
      </c>
      <c r="J169" s="43">
        <f>IF(H169="-","-",IF(('Ligações Ativas'!D166-'Ligações Ativas'!H166)&gt;=0,IF((I169*(1+$H169))&lt;=E169,I169*(1+$H169),E169),I169*(1+$H169)))</f>
        <v>5187.9161519283525</v>
      </c>
      <c r="K169" s="43">
        <f>IF(I169="-","-",IF(('Ligações Ativas'!E166-'Ligações Ativas'!I166)&gt;=0,IF((J169*(1+$H169))&lt;=F169,J169*(1+$H169),F169),J169*(1+$H169)))</f>
        <v>5262.4502338524253</v>
      </c>
      <c r="L169" s="43">
        <f>IF(J169="-","-",IF(('Ligações Ativas'!F166-'Ligações Ativas'!J166)&gt;=0,IF((K169*(1+$H169))&lt;=G169,K169*(1+$H169),G169),K169*(1+$H169)))</f>
        <v>5338.0551367392081</v>
      </c>
      <c r="M169" s="43"/>
      <c r="O169" s="48">
        <f>'Ligações Ativas'!K166</f>
        <v>0</v>
      </c>
    </row>
    <row r="170" spans="1:15" x14ac:dyDescent="0.2">
      <c r="A170" s="41">
        <v>160</v>
      </c>
      <c r="B170" s="41" t="s">
        <v>197</v>
      </c>
      <c r="C170" s="54">
        <f>'Ligações Ativas'!O167</f>
        <v>6.9792381202220047E-2</v>
      </c>
      <c r="D170" s="43">
        <f>IF(C170="-","-",'Ligações Ativas'!F167*(1+C170))</f>
        <v>1214.2143526645198</v>
      </c>
      <c r="E170" s="43">
        <f t="shared" si="7"/>
        <v>1298.9572636268888</v>
      </c>
      <c r="F170" s="43">
        <f t="shared" si="8"/>
        <v>1389.6145841353293</v>
      </c>
      <c r="G170" s="43">
        <f t="shared" si="9"/>
        <v>1486.5990949154668</v>
      </c>
      <c r="H170" s="54" t="str">
        <f>IF('Ligações Ativas'!S167="-","-",'Ligações Ativas'!S167)</f>
        <v>-</v>
      </c>
      <c r="I170" s="43" t="str">
        <f>IF(H170="-","-",IF(('Ligações Ativas'!C167-'Ligações Ativas'!G167)&gt;=0,IF(('Ligações Ativas'!J167*(1+H170))&lt;=D170,'Ligações Ativas'!J167*(1+H170),D170),'Ligações Ativas'!J167*(1+H170)))</f>
        <v>-</v>
      </c>
      <c r="J170" s="43" t="str">
        <f>IF(H170="-","-",IF(('Ligações Ativas'!D167-'Ligações Ativas'!H167)&gt;=0,IF((I170*(1+$H170))&lt;=E170,I170*(1+$H170),E170),I170*(1+$H170)))</f>
        <v>-</v>
      </c>
      <c r="K170" s="43" t="str">
        <f>IF(I170="-","-",IF(('Ligações Ativas'!E167-'Ligações Ativas'!I167)&gt;=0,IF((J170*(1+$H170))&lt;=F170,J170*(1+$H170),F170),J170*(1+$H170)))</f>
        <v>-</v>
      </c>
      <c r="L170" s="43" t="str">
        <f>IF(J170="-","-",IF(('Ligações Ativas'!F167-'Ligações Ativas'!J167)&gt;=0,IF((K170*(1+$H170))&lt;=G170,K170*(1+$H170),G170),K170*(1+$H170)))</f>
        <v>-</v>
      </c>
      <c r="M170" s="43"/>
      <c r="O170" s="48">
        <f>'Ligações Ativas'!K167</f>
        <v>0</v>
      </c>
    </row>
    <row r="171" spans="1:15" x14ac:dyDescent="0.2">
      <c r="A171" s="41">
        <v>161</v>
      </c>
      <c r="B171" s="41" t="s">
        <v>198</v>
      </c>
      <c r="C171" s="54">
        <f>'Ligações Ativas'!O168</f>
        <v>4.739899558481956E-2</v>
      </c>
      <c r="D171" s="43">
        <f>IF(C171="-","-",'Ligações Ativas'!F168*(1+C171))</f>
        <v>11528.720744402108</v>
      </c>
      <c r="E171" s="43">
        <f t="shared" si="7"/>
        <v>12075.17052806464</v>
      </c>
      <c r="F171" s="43">
        <f t="shared" si="8"/>
        <v>12647.521482610318</v>
      </c>
      <c r="G171" s="43">
        <f t="shared" si="9"/>
        <v>13247.001297523475</v>
      </c>
      <c r="H171" s="54">
        <f>IF('Ligações Ativas'!S168="-","-",'Ligações Ativas'!S168)</f>
        <v>4.8903302025897967E-2</v>
      </c>
      <c r="I171" s="43">
        <f>IF(H171="-","-",IF(('Ligações Ativas'!C168-'Ligações Ativas'!G168)&gt;=0,IF(('Ligações Ativas'!J168*(1+H171))&lt;=D171,'Ligações Ativas'!J168*(1+H171),D171),'Ligações Ativas'!J168*(1+H171)))</f>
        <v>11618.701876540872</v>
      </c>
      <c r="J171" s="43">
        <f>IF(H171="-","-",IF(('Ligações Ativas'!D168-'Ligações Ativas'!H168)&gt;=0,IF((I171*(1+$H171))&lt;=E171,I171*(1+$H171),E171),I171*(1+$H171)))</f>
        <v>12186.894763558217</v>
      </c>
      <c r="K171" s="43">
        <f>IF(I171="-","-",IF(('Ligações Ativas'!E168-'Ligações Ativas'!I168)&gt;=0,IF((J171*(1+$H171))&lt;=F171,J171*(1+$H171),F171),J171*(1+$H171)))</f>
        <v>12782.874158938339</v>
      </c>
      <c r="L171" s="43">
        <f>IF(J171="-","-",IF(('Ligações Ativas'!F168-'Ligações Ativas'!J168)&gt;=0,IF((K171*(1+$H171))&lt;=G171,K171*(1+$H171),G171),K171*(1+$H171)))</f>
        <v>13407.998914691947</v>
      </c>
      <c r="M171" s="43"/>
      <c r="N171" s="39" t="s">
        <v>286</v>
      </c>
      <c r="O171" s="48">
        <f>'Ligações Ativas'!K168</f>
        <v>0</v>
      </c>
    </row>
    <row r="172" spans="1:15" x14ac:dyDescent="0.2">
      <c r="A172" s="41">
        <v>162</v>
      </c>
      <c r="B172" s="41" t="s">
        <v>58</v>
      </c>
      <c r="C172" s="54">
        <f>'Ligações Ativas'!O169</f>
        <v>1.4189926484166343E-2</v>
      </c>
      <c r="D172" s="123">
        <f>IF(C172="-","-",'Ligações Ativas'!F169*(1+C172))</f>
        <v>1127.7791982503929</v>
      </c>
      <c r="E172" s="123">
        <f t="shared" si="7"/>
        <v>1143.7823021639381</v>
      </c>
      <c r="F172" s="123">
        <f t="shared" si="8"/>
        <v>1160.0124889455349</v>
      </c>
      <c r="G172" s="123">
        <f t="shared" si="9"/>
        <v>1176.4729808843867</v>
      </c>
      <c r="H172" s="54" t="str">
        <f>IF('Ligações Ativas'!S169="-","-",'Ligações Ativas'!S169)</f>
        <v>-</v>
      </c>
      <c r="I172" s="43" t="str">
        <f>IF(H172="-","-",IF(('Ligações Ativas'!C169-'Ligações Ativas'!G169)&gt;=0,IF(('Ligações Ativas'!J169*(1+H172))&lt;=D172,'Ligações Ativas'!J169*(1+H172),D172),'Ligações Ativas'!J169*(1+H172)))</f>
        <v>-</v>
      </c>
      <c r="J172" s="43" t="str">
        <f>IF(H172="-","-",IF(('Ligações Ativas'!D169-'Ligações Ativas'!H169)&gt;=0,IF((I172*(1+$H172))&lt;=E172,I172*(1+$H172),E172),I172*(1+$H172)))</f>
        <v>-</v>
      </c>
      <c r="K172" s="43" t="str">
        <f>IF(I172="-","-",IF(('Ligações Ativas'!E169-'Ligações Ativas'!I169)&gt;=0,IF((J172*(1+$H172))&lt;=F172,J172*(1+$H172),F172),J172*(1+$H172)))</f>
        <v>-</v>
      </c>
      <c r="L172" s="43" t="str">
        <f>IF(J172="-","-",IF(('Ligações Ativas'!F169-'Ligações Ativas'!J169)&gt;=0,IF((K172*(1+$H172))&lt;=G172,K172*(1+$H172),G172),K172*(1+$H172)))</f>
        <v>-</v>
      </c>
      <c r="M172" s="43" t="s">
        <v>292</v>
      </c>
      <c r="O172" s="48">
        <f>'Ligações Ativas'!K169</f>
        <v>0</v>
      </c>
    </row>
    <row r="173" spans="1:15" x14ac:dyDescent="0.2">
      <c r="A173" s="41">
        <v>163</v>
      </c>
      <c r="B173" s="41" t="s">
        <v>199</v>
      </c>
      <c r="C173" s="54">
        <f>'Ligações Ativas'!O170</f>
        <v>1.8056794841564805E-2</v>
      </c>
      <c r="D173" s="43">
        <f>IF(C173="-","-",'Ligações Ativas'!F170*(1+C173))</f>
        <v>1441.5684214956559</v>
      </c>
      <c r="E173" s="43">
        <f t="shared" si="7"/>
        <v>1467.5985267326814</v>
      </c>
      <c r="F173" s="43">
        <f t="shared" si="8"/>
        <v>1494.0986522396763</v>
      </c>
      <c r="G173" s="43">
        <f t="shared" si="9"/>
        <v>1521.0772850762266</v>
      </c>
      <c r="H173" s="54" t="str">
        <f>IF('Ligações Ativas'!S170="-","-",'Ligações Ativas'!S170)</f>
        <v>-</v>
      </c>
      <c r="I173" s="43" t="str">
        <f>IF(H173="-","-",IF(('Ligações Ativas'!C170-'Ligações Ativas'!G170)&gt;=0,IF(('Ligações Ativas'!J170*(1+H173))&lt;=D173,'Ligações Ativas'!J170*(1+H173),D173),'Ligações Ativas'!J170*(1+H173)))</f>
        <v>-</v>
      </c>
      <c r="J173" s="43" t="str">
        <f>IF(H173="-","-",IF(('Ligações Ativas'!D170-'Ligações Ativas'!H170)&gt;=0,IF((I173*(1+$H173))&lt;=E173,I173*(1+$H173),E173),I173*(1+$H173)))</f>
        <v>-</v>
      </c>
      <c r="K173" s="43" t="str">
        <f>IF(I173="-","-",IF(('Ligações Ativas'!E170-'Ligações Ativas'!I170)&gt;=0,IF((J173*(1+$H173))&lt;=F173,J173*(1+$H173),F173),J173*(1+$H173)))</f>
        <v>-</v>
      </c>
      <c r="L173" s="43" t="str">
        <f>IF(J173="-","-",IF(('Ligações Ativas'!F170-'Ligações Ativas'!J170)&gt;=0,IF((K173*(1+$H173))&lt;=G173,K173*(1+$H173),G173),K173*(1+$H173)))</f>
        <v>-</v>
      </c>
      <c r="M173" s="43"/>
      <c r="O173" s="48">
        <f>'Ligações Ativas'!K170</f>
        <v>0</v>
      </c>
    </row>
    <row r="174" spans="1:15" x14ac:dyDescent="0.2">
      <c r="A174" s="41">
        <v>164</v>
      </c>
      <c r="B174" s="41" t="s">
        <v>200</v>
      </c>
      <c r="C174" s="54">
        <f>'Ligações Ativas'!O171</f>
        <v>1.8698302587373324E-2</v>
      </c>
      <c r="D174" s="43">
        <f>IF(C174="-","-",'Ligações Ativas'!F171*(1+C174))</f>
        <v>4447.6367890964721</v>
      </c>
      <c r="E174" s="43">
        <f t="shared" si="7"/>
        <v>4530.8000475777308</v>
      </c>
      <c r="F174" s="43">
        <f t="shared" si="8"/>
        <v>4615.5183178302241</v>
      </c>
      <c r="G174" s="43">
        <f t="shared" si="9"/>
        <v>4701.8206759345776</v>
      </c>
      <c r="H174" s="54">
        <f>IF('Ligações Ativas'!S171="-","-",'Ligações Ativas'!S171)</f>
        <v>1.7615928577052235E-2</v>
      </c>
      <c r="I174" s="43">
        <f>IF(H174="-","-",IF(('Ligações Ativas'!C171-'Ligações Ativas'!G171)&gt;=0,IF(('Ligações Ativas'!J171*(1+H174))&lt;=D174,'Ligações Ativas'!J171*(1+H174),D174),'Ligações Ativas'!J171*(1+H174)))</f>
        <v>4208.8594805946886</v>
      </c>
      <c r="J174" s="43">
        <f>IF(H174="-","-",IF(('Ligações Ativas'!D171-'Ligações Ativas'!H171)&gt;=0,IF((I174*(1+$H174))&lt;=E174,I174*(1+$H174),E174),I174*(1+$H174)))</f>
        <v>4283.0024485956937</v>
      </c>
      <c r="K174" s="43">
        <f>IF(I174="-","-",IF(('Ligações Ativas'!E171-'Ligações Ativas'!I171)&gt;=0,IF((J174*(1+$H174))&lt;=F174,J174*(1+$H174),F174),J174*(1+$H174)))</f>
        <v>4358.4515138254956</v>
      </c>
      <c r="L174" s="43">
        <f>IF(J174="-","-",IF(('Ligações Ativas'!F171-'Ligações Ativas'!J171)&gt;=0,IF((K174*(1+$H174))&lt;=G174,K174*(1+$H174),G174),K174*(1+$H174)))</f>
        <v>4435.229684399591</v>
      </c>
      <c r="M174" s="43"/>
      <c r="O174" s="48">
        <f>'Ligações Ativas'!K171</f>
        <v>0</v>
      </c>
    </row>
    <row r="175" spans="1:15" x14ac:dyDescent="0.2">
      <c r="A175" s="41">
        <v>165</v>
      </c>
      <c r="B175" s="41" t="s">
        <v>201</v>
      </c>
      <c r="C175" s="54">
        <f>'Ligações Ativas'!O172</f>
        <v>1.7243676894761601E-2</v>
      </c>
      <c r="D175" s="43">
        <f>IF(C175="-","-",'Ligações Ativas'!F172*(1+C175))</f>
        <v>997.91604703376117</v>
      </c>
      <c r="E175" s="43">
        <f t="shared" si="7"/>
        <v>1015.1237889169091</v>
      </c>
      <c r="F175" s="43">
        <f t="shared" si="8"/>
        <v>1032.6282555411785</v>
      </c>
      <c r="G175" s="43">
        <f t="shared" si="9"/>
        <v>1050.434563532132</v>
      </c>
      <c r="H175" s="54" t="str">
        <f>IF('Ligações Ativas'!S172="-","-",'Ligações Ativas'!S172)</f>
        <v>-</v>
      </c>
      <c r="I175" s="43" t="str">
        <f>IF(H175="-","-",IF(('Ligações Ativas'!C172-'Ligações Ativas'!G172)&gt;=0,IF(('Ligações Ativas'!J172*(1+H175))&lt;=D175,'Ligações Ativas'!J172*(1+H175),D175),'Ligações Ativas'!J172*(1+H175)))</f>
        <v>-</v>
      </c>
      <c r="J175" s="43" t="str">
        <f>IF(H175="-","-",IF(('Ligações Ativas'!D172-'Ligações Ativas'!H172)&gt;=0,IF((I175*(1+$H175))&lt;=E175,I175*(1+$H175),E175),I175*(1+$H175)))</f>
        <v>-</v>
      </c>
      <c r="K175" s="43" t="str">
        <f>IF(I175="-","-",IF(('Ligações Ativas'!E172-'Ligações Ativas'!I172)&gt;=0,IF((J175*(1+$H175))&lt;=F175,J175*(1+$H175),F175),J175*(1+$H175)))</f>
        <v>-</v>
      </c>
      <c r="L175" s="43" t="str">
        <f>IF(J175="-","-",IF(('Ligações Ativas'!F172-'Ligações Ativas'!J172)&gt;=0,IF((K175*(1+$H175))&lt;=G175,K175*(1+$H175),G175),K175*(1+$H175)))</f>
        <v>-</v>
      </c>
      <c r="M175" s="43"/>
      <c r="O175" s="48">
        <f>'Ligações Ativas'!K172</f>
        <v>0</v>
      </c>
    </row>
    <row r="176" spans="1:15" x14ac:dyDescent="0.2">
      <c r="A176" s="41">
        <v>166</v>
      </c>
      <c r="B176" s="41" t="s">
        <v>59</v>
      </c>
      <c r="C176" s="54">
        <f>'Ligações Ativas'!O173</f>
        <v>2.9791375147268706E-2</v>
      </c>
      <c r="D176" s="43">
        <f>IF(C176="-","-",'Ligações Ativas'!F173*(1+C176))</f>
        <v>3225.3065869612456</v>
      </c>
      <c r="E176" s="43">
        <f t="shared" si="7"/>
        <v>3321.392905458365</v>
      </c>
      <c r="F176" s="43">
        <f t="shared" si="8"/>
        <v>3420.3417675163519</v>
      </c>
      <c r="G176" s="43">
        <f t="shared" si="9"/>
        <v>3522.2384522443035</v>
      </c>
      <c r="H176" s="54" t="str">
        <f>IF('Ligações Ativas'!S173="-","-",'Ligações Ativas'!S173)</f>
        <v>-</v>
      </c>
      <c r="I176" s="43" t="str">
        <f>IF(H176="-","-",IF(('Ligações Ativas'!C173-'Ligações Ativas'!G173)&gt;=0,IF(('Ligações Ativas'!J173*(1+H176))&lt;=D176,'Ligações Ativas'!J173*(1+H176),D176),'Ligações Ativas'!J173*(1+H176)))</f>
        <v>-</v>
      </c>
      <c r="J176" s="43" t="str">
        <f>IF(H176="-","-",IF(('Ligações Ativas'!D173-'Ligações Ativas'!H173)&gt;=0,IF((I176*(1+$H176))&lt;=E176,I176*(1+$H176),E176),I176*(1+$H176)))</f>
        <v>-</v>
      </c>
      <c r="K176" s="43" t="str">
        <f>IF(I176="-","-",IF(('Ligações Ativas'!E173-'Ligações Ativas'!I173)&gt;=0,IF((J176*(1+$H176))&lt;=F176,J176*(1+$H176),F176),J176*(1+$H176)))</f>
        <v>-</v>
      </c>
      <c r="L176" s="43" t="str">
        <f>IF(J176="-","-",IF(('Ligações Ativas'!F173-'Ligações Ativas'!J173)&gt;=0,IF((K176*(1+$H176))&lt;=G176,K176*(1+$H176),G176),K176*(1+$H176)))</f>
        <v>-</v>
      </c>
      <c r="M176" s="43"/>
      <c r="O176" s="48">
        <f>'Ligações Ativas'!K173</f>
        <v>0</v>
      </c>
    </row>
    <row r="177" spans="1:15" x14ac:dyDescent="0.2">
      <c r="A177" s="41">
        <v>167</v>
      </c>
      <c r="B177" s="41" t="s">
        <v>202</v>
      </c>
      <c r="C177" s="54">
        <f>'Ligações Ativas'!O174</f>
        <v>1.2209902485273177E-2</v>
      </c>
      <c r="D177" s="43">
        <f>IF(C177="-","-",'Ligações Ativas'!F174*(1+C177))</f>
        <v>595.1794226613406</v>
      </c>
      <c r="E177" s="43">
        <f t="shared" si="7"/>
        <v>602.44650537327675</v>
      </c>
      <c r="F177" s="43">
        <f t="shared" si="8"/>
        <v>609.80231845647802</v>
      </c>
      <c r="G177" s="43">
        <f t="shared" si="9"/>
        <v>617.24794530012502</v>
      </c>
      <c r="H177" s="54" t="str">
        <f>IF('Ligações Ativas'!S174="-","-",'Ligações Ativas'!S174)</f>
        <v>-</v>
      </c>
      <c r="I177" s="43" t="str">
        <f>IF(H177="-","-",IF(('Ligações Ativas'!C174-'Ligações Ativas'!G174)&gt;=0,IF(('Ligações Ativas'!J174*(1+H177))&lt;=D177,'Ligações Ativas'!J174*(1+H177),D177),'Ligações Ativas'!J174*(1+H177)))</f>
        <v>-</v>
      </c>
      <c r="J177" s="43" t="str">
        <f>IF(H177="-","-",IF(('Ligações Ativas'!D174-'Ligações Ativas'!H174)&gt;=0,IF((I177*(1+$H177))&lt;=E177,I177*(1+$H177),E177),I177*(1+$H177)))</f>
        <v>-</v>
      </c>
      <c r="K177" s="43" t="str">
        <f>IF(I177="-","-",IF(('Ligações Ativas'!E174-'Ligações Ativas'!I174)&gt;=0,IF((J177*(1+$H177))&lt;=F177,J177*(1+$H177),F177),J177*(1+$H177)))</f>
        <v>-</v>
      </c>
      <c r="L177" s="43" t="str">
        <f>IF(J177="-","-",IF(('Ligações Ativas'!F174-'Ligações Ativas'!J174)&gt;=0,IF((K177*(1+$H177))&lt;=G177,K177*(1+$H177),G177),K177*(1+$H177)))</f>
        <v>-</v>
      </c>
      <c r="M177" s="43"/>
      <c r="O177" s="48">
        <f>'Ligações Ativas'!K174</f>
        <v>0</v>
      </c>
    </row>
    <row r="178" spans="1:15" x14ac:dyDescent="0.2">
      <c r="A178" s="41">
        <v>168</v>
      </c>
      <c r="B178" s="41" t="s">
        <v>203</v>
      </c>
      <c r="C178" s="54">
        <f>'Ligações Ativas'!O175</f>
        <v>2.3859607902801932E-2</v>
      </c>
      <c r="D178" s="43">
        <f>IF(C178="-","-",'Ligações Ativas'!F175*(1+C178))</f>
        <v>9764.5490805690224</v>
      </c>
      <c r="E178" s="43">
        <f t="shared" si="7"/>
        <v>9997.5273929790637</v>
      </c>
      <c r="F178" s="43">
        <f t="shared" si="8"/>
        <v>10236.064476573067</v>
      </c>
      <c r="G178" s="43">
        <f t="shared" si="9"/>
        <v>10480.2929614519</v>
      </c>
      <c r="H178" s="54">
        <f>IF('Ligações Ativas'!S175="-","-",'Ligações Ativas'!S175)</f>
        <v>1.7667337779054961E-2</v>
      </c>
      <c r="I178" s="43">
        <f>IF(H178="-","-",IF(('Ligações Ativas'!C175-'Ligações Ativas'!G175)&gt;=0,IF(('Ligações Ativas'!J175*(1+H178))&lt;=D178,'Ligações Ativas'!J175*(1+H178),D178),'Ligações Ativas'!J175*(1+H178)))</f>
        <v>8550.4409720196199</v>
      </c>
      <c r="J178" s="43">
        <f>IF(H178="-","-",IF(('Ligações Ativas'!D175-'Ligações Ativas'!H175)&gt;=0,IF((I178*(1+$H178))&lt;=E178,I178*(1+$H178),E178),I178*(1+$H178)))</f>
        <v>8701.5045008321631</v>
      </c>
      <c r="K178" s="43">
        <f>IF(I178="-","-",IF(('Ligações Ativas'!E175-'Ligações Ativas'!I175)&gt;=0,IF((J178*(1+$H178))&lt;=F178,J178*(1+$H178),F178),J178*(1+$H178)))</f>
        <v>8855.2369200343328</v>
      </c>
      <c r="L178" s="43">
        <f>IF(J178="-","-",IF(('Ligações Ativas'!F175-'Ligações Ativas'!J175)&gt;=0,IF((K178*(1+$H178))&lt;=G178,K178*(1+$H178),G178),K178*(1+$H178)))</f>
        <v>9011.685381814139</v>
      </c>
      <c r="M178" s="43"/>
      <c r="O178" s="48">
        <f>'Ligações Ativas'!K175</f>
        <v>0</v>
      </c>
    </row>
    <row r="179" spans="1:15" x14ac:dyDescent="0.2">
      <c r="A179" s="41">
        <v>169</v>
      </c>
      <c r="B179" s="41" t="s">
        <v>204</v>
      </c>
      <c r="C179" s="54">
        <f>'Ligações Ativas'!O176</f>
        <v>1.3475658413378602E-2</v>
      </c>
      <c r="D179" s="43">
        <f>IF(C179="-","-",'Ligações Ativas'!F176*(1+C179))</f>
        <v>4660.9745530431283</v>
      </c>
      <c r="E179" s="43">
        <f t="shared" si="7"/>
        <v>4723.7842539933872</v>
      </c>
      <c r="F179" s="43">
        <f t="shared" si="8"/>
        <v>4787.4403570186987</v>
      </c>
      <c r="G179" s="43">
        <f t="shared" si="9"/>
        <v>4851.9542679443057</v>
      </c>
      <c r="H179" s="54" t="str">
        <f>IF('Ligações Ativas'!S176="-","-",'Ligações Ativas'!S176)</f>
        <v>-</v>
      </c>
      <c r="I179" s="43" t="str">
        <f>IF(H179="-","-",IF(('Ligações Ativas'!C176-'Ligações Ativas'!G176)&gt;=0,IF(('Ligações Ativas'!J176*(1+H179))&lt;=D179,'Ligações Ativas'!J176*(1+H179),D179),'Ligações Ativas'!J176*(1+H179)))</f>
        <v>-</v>
      </c>
      <c r="J179" s="43" t="str">
        <f>IF(H179="-","-",IF(('Ligações Ativas'!D176-'Ligações Ativas'!H176)&gt;=0,IF((I179*(1+$H179))&lt;=E179,I179*(1+$H179),E179),I179*(1+$H179)))</f>
        <v>-</v>
      </c>
      <c r="K179" s="43" t="str">
        <f>IF(I179="-","-",IF(('Ligações Ativas'!E176-'Ligações Ativas'!I176)&gt;=0,IF((J179*(1+$H179))&lt;=F179,J179*(1+$H179),F179),J179*(1+$H179)))</f>
        <v>-</v>
      </c>
      <c r="L179" s="43" t="str">
        <f>IF(J179="-","-",IF(('Ligações Ativas'!F176-'Ligações Ativas'!J176)&gt;=0,IF((K179*(1+$H179))&lt;=G179,K179*(1+$H179),G179),K179*(1+$H179)))</f>
        <v>-</v>
      </c>
      <c r="M179" s="43"/>
      <c r="O179" s="48">
        <f>'Ligações Ativas'!K176</f>
        <v>0</v>
      </c>
    </row>
    <row r="180" spans="1:15" x14ac:dyDescent="0.2">
      <c r="A180" s="41">
        <v>170</v>
      </c>
      <c r="B180" s="41" t="s">
        <v>205</v>
      </c>
      <c r="C180" s="54">
        <f>'Ligações Ativas'!O177</f>
        <v>2.048744287464814E-2</v>
      </c>
      <c r="D180" s="43">
        <f>IF(C180="-","-",'Ligações Ativas'!F177*(1+C180))</f>
        <v>9163.9772370143401</v>
      </c>
      <c r="E180" s="43">
        <f t="shared" si="7"/>
        <v>9351.7236971622478</v>
      </c>
      <c r="F180" s="43">
        <f t="shared" si="8"/>
        <v>9543.3166021873531</v>
      </c>
      <c r="G180" s="43">
        <f t="shared" si="9"/>
        <v>9738.834755909349</v>
      </c>
      <c r="H180" s="54" t="str">
        <f>IF('Ligações Ativas'!S177="-","-",'Ligações Ativas'!S177)</f>
        <v>-</v>
      </c>
      <c r="I180" s="43" t="str">
        <f>IF(H180="-","-",IF(('Ligações Ativas'!C177-'Ligações Ativas'!G177)&gt;=0,IF(('Ligações Ativas'!J177*(1+H180))&lt;=D180,'Ligações Ativas'!J177*(1+H180),D180),'Ligações Ativas'!J177*(1+H180)))</f>
        <v>-</v>
      </c>
      <c r="J180" s="43" t="str">
        <f>IF(H180="-","-",IF(('Ligações Ativas'!D177-'Ligações Ativas'!H177)&gt;=0,IF((I180*(1+$H180))&lt;=E180,I180*(1+$H180),E180),I180*(1+$H180)))</f>
        <v>-</v>
      </c>
      <c r="K180" s="43" t="str">
        <f>IF(I180="-","-",IF(('Ligações Ativas'!E177-'Ligações Ativas'!I177)&gt;=0,IF((J180*(1+$H180))&lt;=F180,J180*(1+$H180),F180),J180*(1+$H180)))</f>
        <v>-</v>
      </c>
      <c r="L180" s="43" t="str">
        <f>IF(J180="-","-",IF(('Ligações Ativas'!F177-'Ligações Ativas'!J177)&gt;=0,IF((K180*(1+$H180))&lt;=G180,K180*(1+$H180),G180),K180*(1+$H180)))</f>
        <v>-</v>
      </c>
      <c r="M180" s="43"/>
      <c r="O180" s="48">
        <f>'Ligações Ativas'!K177</f>
        <v>0</v>
      </c>
    </row>
    <row r="181" spans="1:15" x14ac:dyDescent="0.2">
      <c r="A181" s="41">
        <v>171</v>
      </c>
      <c r="B181" s="41" t="s">
        <v>60</v>
      </c>
      <c r="C181" s="54">
        <f>'Ligações Ativas'!O178</f>
        <v>2.1343477995933297E-2</v>
      </c>
      <c r="D181" s="43">
        <f>IF(C181="-","-",'Ligações Ativas'!F178*(1+C181))</f>
        <v>14125.180300683758</v>
      </c>
      <c r="E181" s="43">
        <f t="shared" si="7"/>
        <v>14426.660775619994</v>
      </c>
      <c r="F181" s="43">
        <f t="shared" si="8"/>
        <v>14734.575892439234</v>
      </c>
      <c r="G181" s="43">
        <f t="shared" si="9"/>
        <v>15049.062988778922</v>
      </c>
      <c r="H181" s="54">
        <f>IF('Ligações Ativas'!S178="-","-",'Ligações Ativas'!S178)</f>
        <v>1.5836778205984264E-2</v>
      </c>
      <c r="I181" s="43">
        <f>IF(H181="-","-",IF(('Ligações Ativas'!C178-'Ligações Ativas'!G178)&gt;=0,IF(('Ligações Ativas'!J178*(1+H181))&lt;=D181,'Ligações Ativas'!J178*(1+H181),D181),'Ligações Ativas'!J178*(1+H181)))</f>
        <v>4478.824355110185</v>
      </c>
      <c r="J181" s="43">
        <f>IF(H181="-","-",IF(('Ligações Ativas'!D178-'Ligações Ativas'!H178)&gt;=0,IF((I181*(1+$H181))&lt;=E181,I181*(1+$H181),E181),I181*(1+$H181)))</f>
        <v>4549.7545030456258</v>
      </c>
      <c r="K181" s="43">
        <f>IF(I181="-","-",IF(('Ligações Ativas'!E178-'Ligações Ativas'!I178)&gt;=0,IF((J181*(1+$H181))&lt;=F181,J181*(1+$H181),F181),J181*(1+$H181)))</f>
        <v>4621.8079560020378</v>
      </c>
      <c r="L181" s="43">
        <f>IF(J181="-","-",IF(('Ligações Ativas'!F178-'Ligações Ativas'!J178)&gt;=0,IF((K181*(1+$H181))&lt;=G181,K181*(1+$H181),G181),K181*(1+$H181)))</f>
        <v>4695.0025035118961</v>
      </c>
      <c r="M181" s="43"/>
      <c r="O181" s="48">
        <f>'Ligações Ativas'!K178</f>
        <v>0</v>
      </c>
    </row>
    <row r="182" spans="1:15" x14ac:dyDescent="0.2">
      <c r="A182" s="41">
        <v>172</v>
      </c>
      <c r="B182" s="41" t="s">
        <v>206</v>
      </c>
      <c r="C182" s="54">
        <f>'Ligações Ativas'!O179</f>
        <v>3.1117397005063181E-2</v>
      </c>
      <c r="D182" s="43">
        <f>IF(C182="-","-",'Ligações Ativas'!F179*(1+C182))</f>
        <v>39261.857125761788</v>
      </c>
      <c r="E182" s="43">
        <f t="shared" si="7"/>
        <v>40483.58392110018</v>
      </c>
      <c r="F182" s="43">
        <f t="shared" si="8"/>
        <v>41743.327674160842</v>
      </c>
      <c r="G182" s="43">
        <f t="shared" si="9"/>
        <v>43042.271373710144</v>
      </c>
      <c r="H182" s="54">
        <f>IF('Ligações Ativas'!S179="-","-",'Ligações Ativas'!S179)</f>
        <v>0.19277359718787546</v>
      </c>
      <c r="I182" s="43">
        <f>IF(H182="-","-",IF(('Ligações Ativas'!C179-'Ligações Ativas'!G179)&gt;=0,IF(('Ligações Ativas'!J179*(1+H182))&lt;=D182,'Ligações Ativas'!J179*(1+H182),D182),'Ligações Ativas'!J179*(1+H182)))</f>
        <v>30462.24489858115</v>
      </c>
      <c r="J182" s="43">
        <f>IF(H182="-","-",IF(('Ligações Ativas'!D179-'Ligações Ativas'!H179)&gt;=0,IF((I182*(1+$H182))&lt;=E182,I182*(1+$H182),E182),I182*(1+$H182)))</f>
        <v>36334.561426098648</v>
      </c>
      <c r="K182" s="43">
        <f>IF(I182="-","-",IF(('Ligações Ativas'!E179-'Ligações Ativas'!I179)&gt;=0,IF((J182*(1+$H182))&lt;=F182,J182*(1+$H182),F182),J182*(1+$H182)))</f>
        <v>41743.327674160842</v>
      </c>
      <c r="L182" s="43">
        <f>IF(J182="-","-",IF(('Ligações Ativas'!F179-'Ligações Ativas'!J179)&gt;=0,IF((K182*(1+$H182))&lt;=G182,K182*(1+$H182),G182),K182*(1+$H182)))</f>
        <v>43042.271373710144</v>
      </c>
      <c r="M182" s="43"/>
      <c r="N182" s="39" t="s">
        <v>285</v>
      </c>
      <c r="O182" s="48">
        <f>'Ligações Ativas'!K179</f>
        <v>0</v>
      </c>
    </row>
    <row r="183" spans="1:15" x14ac:dyDescent="0.2">
      <c r="A183" s="41">
        <v>173</v>
      </c>
      <c r="B183" s="41" t="s">
        <v>207</v>
      </c>
      <c r="C183" s="54">
        <f>'Ligações Ativas'!O180</f>
        <v>2.8627306386069695E-2</v>
      </c>
      <c r="D183" s="43">
        <f>IF(C183="-","-",'Ligações Ativas'!F180*(1+C183))</f>
        <v>7500.7503181672191</v>
      </c>
      <c r="E183" s="43">
        <f t="shared" si="7"/>
        <v>7715.4765956508008</v>
      </c>
      <c r="F183" s="43">
        <f t="shared" si="8"/>
        <v>7936.3499080690453</v>
      </c>
      <c r="G183" s="43">
        <f t="shared" si="9"/>
        <v>8163.5462284743935</v>
      </c>
      <c r="H183" s="54">
        <f>IF('Ligações Ativas'!S180="-","-",'Ligações Ativas'!S180)</f>
        <v>2.5616338871471422E-2</v>
      </c>
      <c r="I183" s="43">
        <f>IF(H183="-","-",IF(('Ligações Ativas'!C180-'Ligações Ativas'!G180)&gt;=0,IF(('Ligações Ativas'!J180*(1+H183))&lt;=D183,'Ligações Ativas'!J180*(1+H183),D183),'Ligações Ativas'!J180*(1+H183)))</f>
        <v>6682.9160640865075</v>
      </c>
      <c r="J183" s="43">
        <f>IF(H183="-","-",IF(('Ligações Ativas'!D180-'Ligações Ativas'!H180)&gt;=0,IF((I183*(1+$H183))&lt;=E183,I183*(1+$H183),E183),I183*(1+$H183)))</f>
        <v>6854.107906633747</v>
      </c>
      <c r="K183" s="43">
        <f>IF(I183="-","-",IF(('Ligações Ativas'!E180-'Ligações Ativas'!I180)&gt;=0,IF((J183*(1+$H183))&lt;=F183,J183*(1+$H183),F183),J183*(1+$H183)))</f>
        <v>7029.6850574317086</v>
      </c>
      <c r="L183" s="43">
        <f>IF(J183="-","-",IF(('Ligações Ativas'!F180-'Ligações Ativas'!J180)&gt;=0,IF((K183*(1+$H183))&lt;=G183,K183*(1+$H183),G183),K183*(1+$H183)))</f>
        <v>7209.7598520225984</v>
      </c>
      <c r="M183" s="43"/>
      <c r="O183" s="48">
        <f>'Ligações Ativas'!K180</f>
        <v>0</v>
      </c>
    </row>
    <row r="184" spans="1:15" x14ac:dyDescent="0.2">
      <c r="A184" s="41">
        <v>174</v>
      </c>
      <c r="B184" s="41" t="s">
        <v>208</v>
      </c>
      <c r="C184" s="54">
        <f>'Ligações Ativas'!O181</f>
        <v>2.8563824241953011E-2</v>
      </c>
      <c r="D184" s="43">
        <f>IF(C184="-","-",'Ligações Ativas'!F181*(1+C184))</f>
        <v>17382.728629689005</v>
      </c>
      <c r="E184" s="43">
        <f t="shared" si="7"/>
        <v>17879.245835113008</v>
      </c>
      <c r="F184" s="43">
        <f t="shared" si="8"/>
        <v>18389.945470725848</v>
      </c>
      <c r="G184" s="43">
        <f t="shared" si="9"/>
        <v>18915.23264097076</v>
      </c>
      <c r="H184" s="54">
        <f>IF('Ligações Ativas'!S181="-","-",'Ligações Ativas'!S181)</f>
        <v>0.64822380767255572</v>
      </c>
      <c r="I184" s="43">
        <f>IF(H184="-","-",IF(('Ligações Ativas'!C181-'Ligações Ativas'!G181)&gt;=0,IF(('Ligações Ativas'!J181*(1+H184))&lt;=D184,'Ligações Ativas'!J181*(1+H184),D184),'Ligações Ativas'!J181*(1+H184)))</f>
        <v>6241.8235596559689</v>
      </c>
      <c r="J184" s="43">
        <f>IF(H184="-","-",IF(('Ligações Ativas'!D181-'Ligações Ativas'!H181)&gt;=0,IF((I184*(1+$H184))&lt;=E184,I184*(1+$H184),E184),I184*(1+$H184)))</f>
        <v>10287.922194316427</v>
      </c>
      <c r="K184" s="43">
        <f>IF(I184="-","-",IF(('Ligações Ativas'!E181-'Ligações Ativas'!I181)&gt;=0,IF((J184*(1+$H184))&lt;=F184,J184*(1+$H184),F184),J184*(1+$H184)))</f>
        <v>16956.798292155214</v>
      </c>
      <c r="L184" s="43">
        <f>IF(J184="-","-",IF(('Ligações Ativas'!F181-'Ligações Ativas'!J181)&gt;=0,IF((K184*(1+$H184))&lt;=G184,K184*(1+$H184),G184),K184*(1+$H184)))</f>
        <v>18915.23264097076</v>
      </c>
      <c r="M184" s="43"/>
      <c r="O184" s="48">
        <f>'Ligações Ativas'!K181</f>
        <v>0</v>
      </c>
    </row>
    <row r="185" spans="1:15" x14ac:dyDescent="0.2">
      <c r="A185" s="41">
        <v>175</v>
      </c>
      <c r="B185" s="41" t="s">
        <v>209</v>
      </c>
      <c r="C185" s="54">
        <f>'Ligações Ativas'!O182</f>
        <v>1.4868885141695862E-2</v>
      </c>
      <c r="D185" s="43">
        <f>IF(C185="-","-",'Ligações Ativas'!F182*(1+C185))</f>
        <v>1629.8794295375635</v>
      </c>
      <c r="E185" s="43">
        <f t="shared" si="7"/>
        <v>1654.1139195701703</v>
      </c>
      <c r="F185" s="43">
        <f t="shared" si="8"/>
        <v>1678.7087494515395</v>
      </c>
      <c r="G185" s="43">
        <f t="shared" si="9"/>
        <v>1703.6692770334942</v>
      </c>
      <c r="H185" s="54" t="str">
        <f>IF('Ligações Ativas'!S182="-","-",'Ligações Ativas'!S182)</f>
        <v>-</v>
      </c>
      <c r="I185" s="43" t="str">
        <f>IF(H185="-","-",IF(('Ligações Ativas'!C182-'Ligações Ativas'!G182)&gt;=0,IF(('Ligações Ativas'!J182*(1+H185))&lt;=D185,'Ligações Ativas'!J182*(1+H185),D185),'Ligações Ativas'!J182*(1+H185)))</f>
        <v>-</v>
      </c>
      <c r="J185" s="43" t="str">
        <f>IF(H185="-","-",IF(('Ligações Ativas'!D182-'Ligações Ativas'!H182)&gt;=0,IF((I185*(1+$H185))&lt;=E185,I185*(1+$H185),E185),I185*(1+$H185)))</f>
        <v>-</v>
      </c>
      <c r="K185" s="43" t="str">
        <f>IF(I185="-","-",IF(('Ligações Ativas'!E182-'Ligações Ativas'!I182)&gt;=0,IF((J185*(1+$H185))&lt;=F185,J185*(1+$H185),F185),J185*(1+$H185)))</f>
        <v>-</v>
      </c>
      <c r="L185" s="43" t="str">
        <f>IF(J185="-","-",IF(('Ligações Ativas'!F182-'Ligações Ativas'!J182)&gt;=0,IF((K185*(1+$H185))&lt;=G185,K185*(1+$H185),G185),K185*(1+$H185)))</f>
        <v>-</v>
      </c>
      <c r="M185" s="43"/>
      <c r="O185" s="48">
        <f>'Ligações Ativas'!K182</f>
        <v>0</v>
      </c>
    </row>
    <row r="186" spans="1:15" x14ac:dyDescent="0.2">
      <c r="A186" s="41">
        <v>176</v>
      </c>
      <c r="B186" s="41" t="s">
        <v>210</v>
      </c>
      <c r="C186" s="54">
        <f>'Ligações Ativas'!O183</f>
        <v>1.4417476791402838E-2</v>
      </c>
      <c r="D186" s="43">
        <f>IF(C186="-","-",'Ligações Ativas'!F183*(1+C186))</f>
        <v>1449.6025743349148</v>
      </c>
      <c r="E186" s="43">
        <f t="shared" si="7"/>
        <v>1470.5021858071464</v>
      </c>
      <c r="F186" s="43">
        <f t="shared" si="8"/>
        <v>1491.7031169427282</v>
      </c>
      <c r="G186" s="43">
        <f t="shared" si="9"/>
        <v>1513.2097120109133</v>
      </c>
      <c r="H186" s="54" t="str">
        <f>IF('Ligações Ativas'!S183="-","-",'Ligações Ativas'!S183)</f>
        <v>-</v>
      </c>
      <c r="I186" s="43" t="str">
        <f>IF(H186="-","-",IF(('Ligações Ativas'!C183-'Ligações Ativas'!G183)&gt;=0,IF(('Ligações Ativas'!J183*(1+H186))&lt;=D186,'Ligações Ativas'!J183*(1+H186),D186),'Ligações Ativas'!J183*(1+H186)))</f>
        <v>-</v>
      </c>
      <c r="J186" s="43" t="str">
        <f>IF(H186="-","-",IF(('Ligações Ativas'!D183-'Ligações Ativas'!H183)&gt;=0,IF((I186*(1+$H186))&lt;=E186,I186*(1+$H186),E186),I186*(1+$H186)))</f>
        <v>-</v>
      </c>
      <c r="K186" s="43" t="str">
        <f>IF(I186="-","-",IF(('Ligações Ativas'!E183-'Ligações Ativas'!I183)&gt;=0,IF((J186*(1+$H186))&lt;=F186,J186*(1+$H186),F186),J186*(1+$H186)))</f>
        <v>-</v>
      </c>
      <c r="L186" s="43" t="str">
        <f>IF(J186="-","-",IF(('Ligações Ativas'!F183-'Ligações Ativas'!J183)&gt;=0,IF((K186*(1+$H186))&lt;=G186,K186*(1+$H186),G186),K186*(1+$H186)))</f>
        <v>-</v>
      </c>
      <c r="M186" s="43"/>
      <c r="O186" s="48">
        <f>'Ligações Ativas'!K183</f>
        <v>0</v>
      </c>
    </row>
    <row r="187" spans="1:15" x14ac:dyDescent="0.2">
      <c r="A187" s="41">
        <v>177</v>
      </c>
      <c r="B187" s="41" t="s">
        <v>61</v>
      </c>
      <c r="C187" s="54">
        <f>'Ligações Ativas'!O184</f>
        <v>2.724578857439805E-2</v>
      </c>
      <c r="D187" s="43">
        <f>IF(C187="-","-",'Ligações Ativas'!F184*(1+C187))</f>
        <v>11734.228642885348</v>
      </c>
      <c r="E187" s="43">
        <f t="shared" si="7"/>
        <v>12053.936955573046</v>
      </c>
      <c r="F187" s="43">
        <f t="shared" si="8"/>
        <v>12382.355973353711</v>
      </c>
      <c r="G187" s="43">
        <f t="shared" si="9"/>
        <v>12719.723026256641</v>
      </c>
      <c r="H187" s="54">
        <f>IF('Ligações Ativas'!S184="-","-",'Ligações Ativas'!S184)</f>
        <v>1.0876850382157313E-2</v>
      </c>
      <c r="I187" s="43">
        <f>IF(H187="-","-",IF(('Ligações Ativas'!C184-'Ligações Ativas'!G184)&gt;=0,IF(('Ligações Ativas'!J184*(1+H187))&lt;=D187,'Ligações Ativas'!J184*(1+H187),D187),'Ligações Ativas'!J184*(1+H187)))</f>
        <v>8393.3104887230511</v>
      </c>
      <c r="J187" s="43">
        <f>IF(H187="-","-",IF(('Ligações Ativas'!D184-'Ligações Ativas'!H184)&gt;=0,IF((I187*(1+$H187))&lt;=E187,I187*(1+$H187),E187),I187*(1+$H187)))</f>
        <v>8484.6032711198823</v>
      </c>
      <c r="K187" s="43">
        <f>IF(I187="-","-",IF(('Ligações Ativas'!E184-'Ligações Ativas'!I184)&gt;=0,IF((J187*(1+$H187))&lt;=F187,J187*(1+$H187),F187),J187*(1+$H187)))</f>
        <v>8576.8890314518158</v>
      </c>
      <c r="L187" s="43">
        <f>IF(J187="-","-",IF(('Ligações Ativas'!F184-'Ligações Ativas'!J184)&gt;=0,IF((K187*(1+$H187))&lt;=G187,K187*(1+$H187),G187),K187*(1+$H187)))</f>
        <v>8670.1785701912831</v>
      </c>
      <c r="M187" s="43"/>
      <c r="O187" s="48">
        <f>'Ligações Ativas'!K184</f>
        <v>0</v>
      </c>
    </row>
    <row r="188" spans="1:15" x14ac:dyDescent="0.2">
      <c r="A188" s="41">
        <v>178</v>
      </c>
      <c r="B188" s="41" t="s">
        <v>211</v>
      </c>
      <c r="C188" s="54">
        <f>'Ligações Ativas'!O185</f>
        <v>2.064071961268223E-2</v>
      </c>
      <c r="D188" s="43">
        <f>IF(C188="-","-",'Ligações Ativas'!F185*(1+C188))</f>
        <v>1253.346803684374</v>
      </c>
      <c r="E188" s="43">
        <f t="shared" si="7"/>
        <v>1279.2167836366748</v>
      </c>
      <c r="F188" s="43">
        <f t="shared" si="8"/>
        <v>1305.6207385915568</v>
      </c>
      <c r="G188" s="43">
        <f t="shared" si="9"/>
        <v>1332.5696901773283</v>
      </c>
      <c r="H188" s="54" t="str">
        <f>IF('Ligações Ativas'!S185="-","-",'Ligações Ativas'!S185)</f>
        <v>-</v>
      </c>
      <c r="I188" s="43" t="str">
        <f>IF(H188="-","-",IF(('Ligações Ativas'!C185-'Ligações Ativas'!G185)&gt;=0,IF(('Ligações Ativas'!J185*(1+H188))&lt;=D188,'Ligações Ativas'!J185*(1+H188),D188),'Ligações Ativas'!J185*(1+H188)))</f>
        <v>-</v>
      </c>
      <c r="J188" s="43" t="str">
        <f>IF(H188="-","-",IF(('Ligações Ativas'!D185-'Ligações Ativas'!H185)&gt;=0,IF((I188*(1+$H188))&lt;=E188,I188*(1+$H188),E188),I188*(1+$H188)))</f>
        <v>-</v>
      </c>
      <c r="K188" s="43" t="str">
        <f>IF(I188="-","-",IF(('Ligações Ativas'!E185-'Ligações Ativas'!I185)&gt;=0,IF((J188*(1+$H188))&lt;=F188,J188*(1+$H188),F188),J188*(1+$H188)))</f>
        <v>-</v>
      </c>
      <c r="L188" s="43" t="str">
        <f>IF(J188="-","-",IF(('Ligações Ativas'!F185-'Ligações Ativas'!J185)&gt;=0,IF((K188*(1+$H188))&lt;=G188,K188*(1+$H188),G188),K188*(1+$H188)))</f>
        <v>-</v>
      </c>
      <c r="M188" s="43"/>
      <c r="O188" s="48">
        <f>'Ligações Ativas'!K185</f>
        <v>0</v>
      </c>
    </row>
    <row r="189" spans="1:15" x14ac:dyDescent="0.2">
      <c r="A189" s="41">
        <v>179</v>
      </c>
      <c r="B189" s="41" t="s">
        <v>212</v>
      </c>
      <c r="C189" s="54">
        <f>'Ligações Ativas'!O186</f>
        <v>1.611341973721855E-2</v>
      </c>
      <c r="D189" s="43">
        <f>IF(C189="-","-",'Ligações Ativas'!F186*(1+C189))</f>
        <v>16792.290374577275</v>
      </c>
      <c r="E189" s="43">
        <f t="shared" si="7"/>
        <v>17062.871597732094</v>
      </c>
      <c r="F189" s="43">
        <f t="shared" si="8"/>
        <v>17337.812809708616</v>
      </c>
      <c r="G189" s="43">
        <f t="shared" si="9"/>
        <v>17617.184264836775</v>
      </c>
      <c r="H189" s="54">
        <f>IF('Ligações Ativas'!S186="-","-",'Ligações Ativas'!S186)</f>
        <v>1.6761830582231765E-2</v>
      </c>
      <c r="I189" s="43">
        <f>IF(H189="-","-",IF(('Ligações Ativas'!C186-'Ligações Ativas'!G186)&gt;=0,IF(('Ligações Ativas'!J186*(1+H189))&lt;=D189,'Ligações Ativas'!J186*(1+H189),D189),'Ligações Ativas'!J186*(1+H189)))</f>
        <v>17393.744635770236</v>
      </c>
      <c r="J189" s="43">
        <f>IF(H189="-","-",IF(('Ligações Ativas'!D186-'Ligações Ativas'!H186)&gt;=0,IF((I189*(1+$H189))&lt;=E189,I189*(1+$H189),E189),I189*(1+$H189)))</f>
        <v>17685.295636545616</v>
      </c>
      <c r="K189" s="43">
        <f>IF(I189="-","-",IF(('Ligações Ativas'!E186-'Ligações Ativas'!I186)&gt;=0,IF((J189*(1+$H189))&lt;=F189,J189*(1+$H189),F189),J189*(1+$H189)))</f>
        <v>17981.733565802075</v>
      </c>
      <c r="L189" s="43">
        <f>IF(J189="-","-",IF(('Ligações Ativas'!F186-'Ligações Ativas'!J186)&gt;=0,IF((K189*(1+$H189))&lt;=G189,K189*(1+$H189),G189),K189*(1+$H189)))</f>
        <v>18283.14033740688</v>
      </c>
      <c r="M189" s="43"/>
      <c r="N189" s="39" t="s">
        <v>286</v>
      </c>
      <c r="O189" s="48">
        <f>'Ligações Ativas'!K186</f>
        <v>0</v>
      </c>
    </row>
    <row r="190" spans="1:15" x14ac:dyDescent="0.2">
      <c r="A190" s="41">
        <v>180</v>
      </c>
      <c r="B190" s="41" t="s">
        <v>213</v>
      </c>
      <c r="C190" s="54">
        <f>'Ligações Ativas'!O187</f>
        <v>3.0361326421073202E-2</v>
      </c>
      <c r="D190" s="43">
        <f>IF(C190="-","-",'Ligações Ativas'!F187*(1+C190))</f>
        <v>5176.5353039394713</v>
      </c>
      <c r="E190" s="43">
        <f t="shared" si="7"/>
        <v>5333.7017820325864</v>
      </c>
      <c r="F190" s="43">
        <f t="shared" si="8"/>
        <v>5495.640042869537</v>
      </c>
      <c r="G190" s="43">
        <f t="shared" si="9"/>
        <v>5662.4949641038193</v>
      </c>
      <c r="H190" s="54" t="str">
        <f>IF('Ligações Ativas'!S187="-","-",'Ligações Ativas'!S187)</f>
        <v>-</v>
      </c>
      <c r="I190" s="43" t="str">
        <f>IF(H190="-","-",IF(('Ligações Ativas'!C187-'Ligações Ativas'!G187)&gt;=0,IF(('Ligações Ativas'!J187*(1+H190))&lt;=D190,'Ligações Ativas'!J187*(1+H190),D190),'Ligações Ativas'!J187*(1+H190)))</f>
        <v>-</v>
      </c>
      <c r="J190" s="43" t="str">
        <f>IF(H190="-","-",IF(('Ligações Ativas'!D187-'Ligações Ativas'!H187)&gt;=0,IF((I190*(1+$H190))&lt;=E190,I190*(1+$H190),E190),I190*(1+$H190)))</f>
        <v>-</v>
      </c>
      <c r="K190" s="43" t="str">
        <f>IF(I190="-","-",IF(('Ligações Ativas'!E187-'Ligações Ativas'!I187)&gt;=0,IF((J190*(1+$H190))&lt;=F190,J190*(1+$H190),F190),J190*(1+$H190)))</f>
        <v>-</v>
      </c>
      <c r="L190" s="43" t="str">
        <f>IF(J190="-","-",IF(('Ligações Ativas'!F187-'Ligações Ativas'!J187)&gt;=0,IF((K190*(1+$H190))&lt;=G190,K190*(1+$H190),G190),K190*(1+$H190)))</f>
        <v>-</v>
      </c>
      <c r="M190" s="43"/>
      <c r="O190" s="48">
        <f>'Ligações Ativas'!K187</f>
        <v>0</v>
      </c>
    </row>
    <row r="191" spans="1:15" x14ac:dyDescent="0.2">
      <c r="A191" s="41">
        <v>181</v>
      </c>
      <c r="B191" s="41" t="s">
        <v>214</v>
      </c>
      <c r="C191" s="54">
        <f>'Ligações Ativas'!O188</f>
        <v>3.7277524300583752E-3</v>
      </c>
      <c r="D191" s="43">
        <f>IF(C191="-","-",'Ligações Ativas'!F188*(1+C191))</f>
        <v>1902.0640908549606</v>
      </c>
      <c r="E191" s="43">
        <f t="shared" si="7"/>
        <v>1909.1545148917717</v>
      </c>
      <c r="F191" s="43">
        <f t="shared" si="8"/>
        <v>1916.2713702740161</v>
      </c>
      <c r="G191" s="43">
        <f t="shared" si="9"/>
        <v>1923.4147555312063</v>
      </c>
      <c r="H191" s="54" t="str">
        <f>IF('Ligações Ativas'!S188="-","-",'Ligações Ativas'!S188)</f>
        <v>-</v>
      </c>
      <c r="I191" s="43" t="str">
        <f>IF(H191="-","-",IF(('Ligações Ativas'!C188-'Ligações Ativas'!G188)&gt;=0,IF(('Ligações Ativas'!J188*(1+H191))&lt;=D191,'Ligações Ativas'!J188*(1+H191),D191),'Ligações Ativas'!J188*(1+H191)))</f>
        <v>-</v>
      </c>
      <c r="J191" s="43" t="str">
        <f>IF(H191="-","-",IF(('Ligações Ativas'!D188-'Ligações Ativas'!H188)&gt;=0,IF((I191*(1+$H191))&lt;=E191,I191*(1+$H191),E191),I191*(1+$H191)))</f>
        <v>-</v>
      </c>
      <c r="K191" s="43" t="str">
        <f>IF(I191="-","-",IF(('Ligações Ativas'!E188-'Ligações Ativas'!I188)&gt;=0,IF((J191*(1+$H191))&lt;=F191,J191*(1+$H191),F191),J191*(1+$H191)))</f>
        <v>-</v>
      </c>
      <c r="L191" s="43" t="str">
        <f>IF(J191="-","-",IF(('Ligações Ativas'!F188-'Ligações Ativas'!J188)&gt;=0,IF((K191*(1+$H191))&lt;=G191,K191*(1+$H191),G191),K191*(1+$H191)))</f>
        <v>-</v>
      </c>
      <c r="M191" s="43"/>
      <c r="O191" s="48">
        <f>'Ligações Ativas'!K188</f>
        <v>0</v>
      </c>
    </row>
    <row r="192" spans="1:15" x14ac:dyDescent="0.2">
      <c r="A192" s="41">
        <v>182</v>
      </c>
      <c r="B192" s="41" t="s">
        <v>62</v>
      </c>
      <c r="C192" s="54">
        <f>'Ligações Ativas'!O189</f>
        <v>2.7783344375479153E-2</v>
      </c>
      <c r="D192" s="43">
        <f>IF(C192="-","-",'Ligações Ativas'!F189*(1+C192))</f>
        <v>73554.342823575542</v>
      </c>
      <c r="E192" s="43">
        <f t="shared" si="7"/>
        <v>75597.928460554991</v>
      </c>
      <c r="F192" s="43">
        <f t="shared" si="8"/>
        <v>77698.291741047418</v>
      </c>
      <c r="G192" s="43">
        <f t="shared" si="9"/>
        <v>79857.01013787539</v>
      </c>
      <c r="H192" s="54">
        <f>IF('Ligações Ativas'!S189="-","-",'Ligações Ativas'!S189)</f>
        <v>9.3366506980635366E-2</v>
      </c>
      <c r="I192" s="43">
        <f>IF(H192="-","-",IF(('Ligações Ativas'!C189-'Ligações Ativas'!G189)&gt;=0,IF(('Ligações Ativas'!J189*(1+H192))&lt;=D192,'Ligações Ativas'!J189*(1+H192),D192),'Ligações Ativas'!J189*(1+H192)))</f>
        <v>54105.241597936736</v>
      </c>
      <c r="J192" s="43">
        <f>IF(H192="-","-",IF(('Ligações Ativas'!D189-'Ligações Ativas'!H189)&gt;=0,IF((I192*(1+$H192))&lt;=E192,I192*(1+$H192),E192),I192*(1+$H192)))</f>
        <v>59156.859015279457</v>
      </c>
      <c r="K192" s="43">
        <f>IF(I192="-","-",IF(('Ligações Ativas'!E189-'Ligações Ativas'!I189)&gt;=0,IF((J192*(1+$H192))&lt;=F192,J192*(1+$H192),F192),J192*(1+$H192)))</f>
        <v>64680.128305482009</v>
      </c>
      <c r="L192" s="43">
        <f>IF(J192="-","-",IF(('Ligações Ativas'!F189-'Ligações Ativas'!J189)&gt;=0,IF((K192*(1+$H192))&lt;=G192,K192*(1+$H192),G192),K192*(1+$H192)))</f>
        <v>70719.085956424184</v>
      </c>
      <c r="M192" s="43"/>
      <c r="O192" s="48">
        <f>'Ligações Ativas'!K189</f>
        <v>0</v>
      </c>
    </row>
    <row r="193" spans="1:15" x14ac:dyDescent="0.2">
      <c r="A193" s="41">
        <v>183</v>
      </c>
      <c r="B193" s="41" t="s">
        <v>215</v>
      </c>
      <c r="C193" s="54">
        <f>'Ligações Ativas'!O190</f>
        <v>1.6753333485659057E-2</v>
      </c>
      <c r="D193" s="43">
        <f>IF(C193="-","-",'Ligações Ativas'!F190*(1+C193))</f>
        <v>7842.2184611748889</v>
      </c>
      <c r="E193" s="43">
        <f t="shared" si="7"/>
        <v>7973.6017623223443</v>
      </c>
      <c r="F193" s="43">
        <f t="shared" si="8"/>
        <v>8107.18617172837</v>
      </c>
      <c r="G193" s="43">
        <f t="shared" si="9"/>
        <v>8243.0085652936596</v>
      </c>
      <c r="H193" s="54">
        <f>IF('Ligações Ativas'!S190="-","-",'Ligações Ativas'!S190)</f>
        <v>5.5759157841969269E-3</v>
      </c>
      <c r="I193" s="43">
        <f>IF(H193="-","-",IF(('Ligações Ativas'!C190-'Ligações Ativas'!G190)&gt;=0,IF(('Ligações Ativas'!J190*(1+H193))&lt;=D193,'Ligações Ativas'!J190*(1+H193),D193),'Ligações Ativas'!J190*(1+H193)))</f>
        <v>6870.0946566376342</v>
      </c>
      <c r="J193" s="43">
        <f>IF(H193="-","-",IF(('Ligações Ativas'!D190-'Ligações Ativas'!H190)&gt;=0,IF((I193*(1+$H193))&lt;=E193,I193*(1+$H193),E193),I193*(1+$H193)))</f>
        <v>6908.401725872508</v>
      </c>
      <c r="K193" s="43">
        <f>IF(I193="-","-",IF(('Ligações Ativas'!E190-'Ligações Ativas'!I190)&gt;=0,IF((J193*(1+$H193))&lt;=F193,J193*(1+$H193),F193),J193*(1+$H193)))</f>
        <v>6946.9223920993745</v>
      </c>
      <c r="L193" s="43">
        <f>IF(J193="-","-",IF(('Ligações Ativas'!F190-'Ligações Ativas'!J190)&gt;=0,IF((K193*(1+$H193))&lt;=G193,K193*(1+$H193),G193),K193*(1+$H193)))</f>
        <v>6985.6578463170736</v>
      </c>
      <c r="M193" s="43"/>
      <c r="O193" s="48">
        <f>'Ligações Ativas'!K190</f>
        <v>0</v>
      </c>
    </row>
    <row r="194" spans="1:15" x14ac:dyDescent="0.2">
      <c r="A194" s="41">
        <v>184</v>
      </c>
      <c r="B194" s="41" t="s">
        <v>216</v>
      </c>
      <c r="C194" s="54">
        <f>'Ligações Ativas'!O191</f>
        <v>3.0782567481062173E-2</v>
      </c>
      <c r="D194" s="43">
        <f>IF(C194="-","-",'Ligações Ativas'!F191*(1+C194))</f>
        <v>3794.3106308977899</v>
      </c>
      <c r="E194" s="43">
        <f t="shared" si="7"/>
        <v>3911.1092539375131</v>
      </c>
      <c r="F194" s="43">
        <f t="shared" si="8"/>
        <v>4031.5032384726514</v>
      </c>
      <c r="G194" s="43">
        <f t="shared" si="9"/>
        <v>4155.6032589610568</v>
      </c>
      <c r="H194" s="54">
        <f>IF('Ligações Ativas'!S191="-","-",'Ligações Ativas'!S191)</f>
        <v>2.1348292862869867E-2</v>
      </c>
      <c r="I194" s="43">
        <f>IF(H194="-","-",IF(('Ligações Ativas'!C191-'Ligações Ativas'!G191)&gt;=0,IF(('Ligações Ativas'!J191*(1+H194))&lt;=D194,'Ligações Ativas'!J191*(1+H194),D194),'Ligações Ativas'!J191*(1+H194)))</f>
        <v>1980.3943398611048</v>
      </c>
      <c r="J194" s="43">
        <f>IF(H194="-","-",IF(('Ligações Ativas'!D191-'Ligações Ativas'!H191)&gt;=0,IF((I194*(1+$H194))&lt;=E194,I194*(1+$H194),E194),I194*(1+$H194)))</f>
        <v>2022.6723782124295</v>
      </c>
      <c r="K194" s="43">
        <f>IF(I194="-","-",IF(('Ligações Ativas'!E191-'Ligações Ativas'!I191)&gt;=0,IF((J194*(1+$H194))&lt;=F194,J194*(1+$H194),F194),J194*(1+$H194)))</f>
        <v>2065.8529805081462</v>
      </c>
      <c r="L194" s="43">
        <f>IF(J194="-","-",IF(('Ligações Ativas'!F191-'Ligações Ativas'!J191)&gt;=0,IF((K194*(1+$H194))&lt;=G194,K194*(1+$H194),G194),K194*(1+$H194)))</f>
        <v>2109.9554149476667</v>
      </c>
      <c r="M194" s="43"/>
      <c r="O194" s="48">
        <f>'Ligações Ativas'!K191</f>
        <v>0</v>
      </c>
    </row>
    <row r="195" spans="1:15" x14ac:dyDescent="0.2">
      <c r="A195" s="41">
        <v>185</v>
      </c>
      <c r="B195" s="41" t="s">
        <v>217</v>
      </c>
      <c r="C195" s="54">
        <f>'Ligações Ativas'!O192</f>
        <v>1.5651332061093318E-2</v>
      </c>
      <c r="D195" s="43">
        <f>IF(C195="-","-",'Ligações Ativas'!F192*(1+C195))</f>
        <v>2387.7962816756303</v>
      </c>
      <c r="E195" s="43">
        <f t="shared" si="7"/>
        <v>2425.1684741743798</v>
      </c>
      <c r="F195" s="43">
        <f t="shared" si="8"/>
        <v>2463.125591267778</v>
      </c>
      <c r="G195" s="43">
        <f t="shared" si="9"/>
        <v>2501.6767878048868</v>
      </c>
      <c r="H195" s="54" t="str">
        <f>IF('Ligações Ativas'!S192="-","-",'Ligações Ativas'!S192)</f>
        <v>-</v>
      </c>
      <c r="I195" s="43" t="str">
        <f>IF(H195="-","-",IF(('Ligações Ativas'!C192-'Ligações Ativas'!G192)&gt;=0,IF(('Ligações Ativas'!J192*(1+H195))&lt;=D195,'Ligações Ativas'!J192*(1+H195),D195),'Ligações Ativas'!J192*(1+H195)))</f>
        <v>-</v>
      </c>
      <c r="J195" s="43" t="str">
        <f>IF(H195="-","-",IF(('Ligações Ativas'!D192-'Ligações Ativas'!H192)&gt;=0,IF((I195*(1+$H195))&lt;=E195,I195*(1+$H195),E195),I195*(1+$H195)))</f>
        <v>-</v>
      </c>
      <c r="K195" s="43" t="str">
        <f>IF(I195="-","-",IF(('Ligações Ativas'!E192-'Ligações Ativas'!I192)&gt;=0,IF((J195*(1+$H195))&lt;=F195,J195*(1+$H195),F195),J195*(1+$H195)))</f>
        <v>-</v>
      </c>
      <c r="L195" s="43" t="str">
        <f>IF(J195="-","-",IF(('Ligações Ativas'!F192-'Ligações Ativas'!J192)&gt;=0,IF((K195*(1+$H195))&lt;=G195,K195*(1+$H195),G195),K195*(1+$H195)))</f>
        <v>-</v>
      </c>
      <c r="M195" s="43"/>
      <c r="O195" s="48">
        <f>'Ligações Ativas'!K192</f>
        <v>0</v>
      </c>
    </row>
    <row r="196" spans="1:15" x14ac:dyDescent="0.2">
      <c r="A196" s="41">
        <v>186</v>
      </c>
      <c r="B196" s="41" t="s">
        <v>218</v>
      </c>
      <c r="C196" s="54">
        <f>'Ligações Ativas'!O193</f>
        <v>1.1244515216152004E-2</v>
      </c>
      <c r="D196" s="123">
        <f>IF(C196="-","-",'Ligações Ativas'!F193*(1+C196))</f>
        <v>766.52334253384322</v>
      </c>
      <c r="E196" s="123">
        <f t="shared" si="7"/>
        <v>775.14252592250068</v>
      </c>
      <c r="F196" s="123">
        <f t="shared" si="8"/>
        <v>783.85862784992275</v>
      </c>
      <c r="G196" s="123">
        <f t="shared" si="9"/>
        <v>792.67273811809321</v>
      </c>
      <c r="H196" s="54" t="str">
        <f>IF('Ligações Ativas'!S193="-","-",'Ligações Ativas'!S193)</f>
        <v>-</v>
      </c>
      <c r="I196" s="43" t="str">
        <f>IF(H196="-","-",IF(('Ligações Ativas'!C193-'Ligações Ativas'!G193)&gt;=0,IF(('Ligações Ativas'!J193*(1+H196))&lt;=D196,'Ligações Ativas'!J193*(1+H196),D196),'Ligações Ativas'!J193*(1+H196)))</f>
        <v>-</v>
      </c>
      <c r="J196" s="43" t="str">
        <f>IF(H196="-","-",IF(('Ligações Ativas'!D193-'Ligações Ativas'!H193)&gt;=0,IF((I196*(1+$H196))&lt;=E196,I196*(1+$H196),E196),I196*(1+$H196)))</f>
        <v>-</v>
      </c>
      <c r="K196" s="43" t="str">
        <f>IF(I196="-","-",IF(('Ligações Ativas'!E193-'Ligações Ativas'!I193)&gt;=0,IF((J196*(1+$H196))&lt;=F196,J196*(1+$H196),F196),J196*(1+$H196)))</f>
        <v>-</v>
      </c>
      <c r="L196" s="43" t="str">
        <f>IF(J196="-","-",IF(('Ligações Ativas'!F193-'Ligações Ativas'!J193)&gt;=0,IF((K196*(1+$H196))&lt;=G196,K196*(1+$H196),G196),K196*(1+$H196)))</f>
        <v>-</v>
      </c>
      <c r="M196" s="43" t="s">
        <v>292</v>
      </c>
      <c r="O196" s="48">
        <f>'Ligações Ativas'!K193</f>
        <v>0</v>
      </c>
    </row>
    <row r="197" spans="1:15" x14ac:dyDescent="0.2">
      <c r="A197" s="41">
        <v>187</v>
      </c>
      <c r="B197" s="41" t="s">
        <v>219</v>
      </c>
      <c r="C197" s="54">
        <f>'Ligações Ativas'!O194</f>
        <v>8.6629762391004905E-3</v>
      </c>
      <c r="D197" s="43">
        <f>IF(C197="-","-",'Ligações Ativas'!F194*(1+C197))</f>
        <v>1856.9485392561837</v>
      </c>
      <c r="E197" s="43">
        <f t="shared" si="7"/>
        <v>1873.0352403289921</v>
      </c>
      <c r="F197" s="43">
        <f t="shared" si="8"/>
        <v>1889.2613001109598</v>
      </c>
      <c r="G197" s="43">
        <f t="shared" si="9"/>
        <v>1905.627925863273</v>
      </c>
      <c r="H197" s="54" t="str">
        <f>IF('Ligações Ativas'!S194="-","-",'Ligações Ativas'!S194)</f>
        <v>-</v>
      </c>
      <c r="I197" s="43" t="str">
        <f>IF(H197="-","-",IF(('Ligações Ativas'!C194-'Ligações Ativas'!G194)&gt;=0,IF(('Ligações Ativas'!J194*(1+H197))&lt;=D197,'Ligações Ativas'!J194*(1+H197),D197),'Ligações Ativas'!J194*(1+H197)))</f>
        <v>-</v>
      </c>
      <c r="J197" s="43" t="str">
        <f>IF(H197="-","-",IF(('Ligações Ativas'!D194-'Ligações Ativas'!H194)&gt;=0,IF((I197*(1+$H197))&lt;=E197,I197*(1+$H197),E197),I197*(1+$H197)))</f>
        <v>-</v>
      </c>
      <c r="K197" s="43" t="str">
        <f>IF(I197="-","-",IF(('Ligações Ativas'!E194-'Ligações Ativas'!I194)&gt;=0,IF((J197*(1+$H197))&lt;=F197,J197*(1+$H197),F197),J197*(1+$H197)))</f>
        <v>-</v>
      </c>
      <c r="L197" s="43" t="str">
        <f>IF(J197="-","-",IF(('Ligações Ativas'!F194-'Ligações Ativas'!J194)&gt;=0,IF((K197*(1+$H197))&lt;=G197,K197*(1+$H197),G197),K197*(1+$H197)))</f>
        <v>-</v>
      </c>
      <c r="M197" s="43"/>
      <c r="O197" s="48">
        <f>'Ligações Ativas'!K194</f>
        <v>0</v>
      </c>
    </row>
    <row r="198" spans="1:15" x14ac:dyDescent="0.2">
      <c r="A198" s="41">
        <v>188</v>
      </c>
      <c r="B198" s="41" t="s">
        <v>220</v>
      </c>
      <c r="C198" s="54">
        <f>'Ligações Ativas'!O195</f>
        <v>2.1614382469674481E-2</v>
      </c>
      <c r="D198" s="43">
        <f>IF(C198="-","-",'Ligações Ativas'!F195*(1+C198))</f>
        <v>15456.003992383705</v>
      </c>
      <c r="E198" s="43">
        <f t="shared" si="7"/>
        <v>15790.0759741279</v>
      </c>
      <c r="F198" s="43">
        <f t="shared" si="8"/>
        <v>16131.368715457917</v>
      </c>
      <c r="G198" s="43">
        <f t="shared" si="9"/>
        <v>16480.038288633164</v>
      </c>
      <c r="H198" s="54">
        <f>IF('Ligações Ativas'!S195="-","-",'Ligações Ativas'!S195)</f>
        <v>2.0549927574683585E-2</v>
      </c>
      <c r="I198" s="43">
        <f>IF(H198="-","-",IF(('Ligações Ativas'!C195-'Ligações Ativas'!G195)&gt;=0,IF(('Ligações Ativas'!J195*(1+H198))&lt;=D198,'Ligações Ativas'!J195*(1+H198),D198),'Ligações Ativas'!J195*(1+H198)))</f>
        <v>15032.70043317509</v>
      </c>
      <c r="J198" s="43">
        <f>IF(H198="-","-",IF(('Ligações Ativas'!D195-'Ligações Ativas'!H195)&gt;=0,IF((I198*(1+$H198))&lt;=E198,I198*(1+$H198),E198),I198*(1+$H198)))</f>
        <v>15341.621338328754</v>
      </c>
      <c r="K198" s="43">
        <f>IF(I198="-","-",IF(('Ligações Ativas'!E195-'Ligações Ativas'!I195)&gt;=0,IF((J198*(1+$H198))&lt;=F198,J198*(1+$H198),F198),J198*(1+$H198)))</f>
        <v>15656.890545709632</v>
      </c>
      <c r="L198" s="43">
        <f>IF(J198="-","-",IF(('Ligações Ativas'!F195-'Ligações Ativas'!J195)&gt;=0,IF((K198*(1+$H198))&lt;=G198,K198*(1+$H198),G198),K198*(1+$H198)))</f>
        <v>15978.638512468713</v>
      </c>
      <c r="M198" s="43"/>
      <c r="O198" s="48">
        <f>'Ligações Ativas'!K195</f>
        <v>0</v>
      </c>
    </row>
    <row r="199" spans="1:15" x14ac:dyDescent="0.2">
      <c r="A199" s="41">
        <v>189</v>
      </c>
      <c r="B199" s="41" t="s">
        <v>221</v>
      </c>
      <c r="C199" s="54">
        <f>'Ligações Ativas'!O196</f>
        <v>2.0686700829230149E-2</v>
      </c>
      <c r="D199" s="43">
        <f>IF(C199="-","-",'Ligações Ativas'!F196*(1+C199))</f>
        <v>1304.4376036597562</v>
      </c>
      <c r="E199" s="43">
        <f t="shared" si="7"/>
        <v>1331.4221141170635</v>
      </c>
      <c r="F199" s="43">
        <f t="shared" si="8"/>
        <v>1358.9648450692243</v>
      </c>
      <c r="G199" s="43">
        <f t="shared" si="9"/>
        <v>1387.0773442566126</v>
      </c>
      <c r="H199" s="54" t="str">
        <f>IF('Ligações Ativas'!S196="-","-",'Ligações Ativas'!S196)</f>
        <v>-</v>
      </c>
      <c r="I199" s="43" t="str">
        <f>IF(H199="-","-",IF(('Ligações Ativas'!C196-'Ligações Ativas'!G196)&gt;=0,IF(('Ligações Ativas'!J196*(1+H199))&lt;=D199,'Ligações Ativas'!J196*(1+H199),D199),'Ligações Ativas'!J196*(1+H199)))</f>
        <v>-</v>
      </c>
      <c r="J199" s="43" t="str">
        <f>IF(H199="-","-",IF(('Ligações Ativas'!D196-'Ligações Ativas'!H196)&gt;=0,IF((I199*(1+$H199))&lt;=E199,I199*(1+$H199),E199),I199*(1+$H199)))</f>
        <v>-</v>
      </c>
      <c r="K199" s="43" t="str">
        <f>IF(I199="-","-",IF(('Ligações Ativas'!E196-'Ligações Ativas'!I196)&gt;=0,IF((J199*(1+$H199))&lt;=F199,J199*(1+$H199),F199),J199*(1+$H199)))</f>
        <v>-</v>
      </c>
      <c r="L199" s="43" t="str">
        <f>IF(J199="-","-",IF(('Ligações Ativas'!F196-'Ligações Ativas'!J196)&gt;=0,IF((K199*(1+$H199))&lt;=G199,K199*(1+$H199),G199),K199*(1+$H199)))</f>
        <v>-</v>
      </c>
      <c r="M199" s="43"/>
      <c r="O199" s="48">
        <f>'Ligações Ativas'!K196</f>
        <v>0</v>
      </c>
    </row>
    <row r="200" spans="1:15" x14ac:dyDescent="0.2">
      <c r="A200" s="41">
        <v>190</v>
      </c>
      <c r="B200" s="41" t="s">
        <v>222</v>
      </c>
      <c r="C200" s="54">
        <f>'Ligações Ativas'!O197</f>
        <v>5.2203895791367886E-3</v>
      </c>
      <c r="D200" s="43">
        <f>IF(C200="-","-",'Ligações Ativas'!F197*(1+C200))</f>
        <v>3243.8461971718743</v>
      </c>
      <c r="E200" s="43">
        <f t="shared" si="7"/>
        <v>3260.7803380559126</v>
      </c>
      <c r="F200" s="43">
        <f t="shared" si="8"/>
        <v>3277.8028817525537</v>
      </c>
      <c r="G200" s="43">
        <f t="shared" si="9"/>
        <v>3294.914289758919</v>
      </c>
      <c r="H200" s="54" t="str">
        <f>IF('Ligações Ativas'!S197="-","-",'Ligações Ativas'!S197)</f>
        <v>-</v>
      </c>
      <c r="I200" s="43" t="str">
        <f>IF(H200="-","-",IF(('Ligações Ativas'!C197-'Ligações Ativas'!G197)&gt;=0,IF(('Ligações Ativas'!J197*(1+H200))&lt;=D200,'Ligações Ativas'!J197*(1+H200),D200),'Ligações Ativas'!J197*(1+H200)))</f>
        <v>-</v>
      </c>
      <c r="J200" s="43" t="str">
        <f>IF(H200="-","-",IF(('Ligações Ativas'!D197-'Ligações Ativas'!H197)&gt;=0,IF((I200*(1+$H200))&lt;=E200,I200*(1+$H200),E200),I200*(1+$H200)))</f>
        <v>-</v>
      </c>
      <c r="K200" s="43" t="str">
        <f>IF(I200="-","-",IF(('Ligações Ativas'!E197-'Ligações Ativas'!I197)&gt;=0,IF((J200*(1+$H200))&lt;=F200,J200*(1+$H200),F200),J200*(1+$H200)))</f>
        <v>-</v>
      </c>
      <c r="L200" s="43" t="str">
        <f>IF(J200="-","-",IF(('Ligações Ativas'!F197-'Ligações Ativas'!J197)&gt;=0,IF((K200*(1+$H200))&lt;=G200,K200*(1+$H200),G200),K200*(1+$H200)))</f>
        <v>-</v>
      </c>
      <c r="M200" s="43"/>
      <c r="O200" s="48">
        <f>'Ligações Ativas'!K197</f>
        <v>0</v>
      </c>
    </row>
    <row r="201" spans="1:15" x14ac:dyDescent="0.2">
      <c r="A201" s="41">
        <v>191</v>
      </c>
      <c r="B201" s="41" t="s">
        <v>223</v>
      </c>
      <c r="C201" s="54">
        <f>'Ligações Ativas'!O198</f>
        <v>2.0428966745651186E-2</v>
      </c>
      <c r="D201" s="43">
        <f>IF(C201="-","-",'Ligações Ativas'!F198*(1+C201))</f>
        <v>1078.5934178501534</v>
      </c>
      <c r="E201" s="43">
        <f t="shared" si="7"/>
        <v>1100.6279669154924</v>
      </c>
      <c r="F201" s="43">
        <f t="shared" si="8"/>
        <v>1123.1126590509427</v>
      </c>
      <c r="G201" s="43">
        <f t="shared" si="9"/>
        <v>1146.0566902143144</v>
      </c>
      <c r="H201" s="54" t="str">
        <f>IF('Ligações Ativas'!S198="-","-",'Ligações Ativas'!S198)</f>
        <v>-</v>
      </c>
      <c r="I201" s="43" t="str">
        <f>IF(H201="-","-",IF(('Ligações Ativas'!C198-'Ligações Ativas'!G198)&gt;=0,IF(('Ligações Ativas'!J198*(1+H201))&lt;=D201,'Ligações Ativas'!J198*(1+H201),D201),'Ligações Ativas'!J198*(1+H201)))</f>
        <v>-</v>
      </c>
      <c r="J201" s="43" t="str">
        <f>IF(H201="-","-",IF(('Ligações Ativas'!D198-'Ligações Ativas'!H198)&gt;=0,IF((I201*(1+$H201))&lt;=E201,I201*(1+$H201),E201),I201*(1+$H201)))</f>
        <v>-</v>
      </c>
      <c r="K201" s="43" t="str">
        <f>IF(I201="-","-",IF(('Ligações Ativas'!E198-'Ligações Ativas'!I198)&gt;=0,IF((J201*(1+$H201))&lt;=F201,J201*(1+$H201),F201),J201*(1+$H201)))</f>
        <v>-</v>
      </c>
      <c r="L201" s="43" t="str">
        <f>IF(J201="-","-",IF(('Ligações Ativas'!F198-'Ligações Ativas'!J198)&gt;=0,IF((K201*(1+$H201))&lt;=G201,K201*(1+$H201),G201),K201*(1+$H201)))</f>
        <v>-</v>
      </c>
      <c r="M201" s="43"/>
      <c r="O201" s="48">
        <f>'Ligações Ativas'!K198</f>
        <v>0</v>
      </c>
    </row>
    <row r="202" spans="1:15" x14ac:dyDescent="0.2">
      <c r="A202" s="41">
        <v>192</v>
      </c>
      <c r="B202" s="41" t="s">
        <v>224</v>
      </c>
      <c r="C202" s="54">
        <f>'Ligações Ativas'!O199</f>
        <v>9.0004827470706542E-3</v>
      </c>
      <c r="D202" s="43">
        <f>IF(C202="-","-",'Ligações Ativas'!F199*(1+C202))</f>
        <v>1559.9147463269712</v>
      </c>
      <c r="E202" s="43">
        <f t="shared" si="7"/>
        <v>1573.9547320881882</v>
      </c>
      <c r="F202" s="43">
        <f t="shared" si="8"/>
        <v>1588.121084499018</v>
      </c>
      <c r="G202" s="43">
        <f t="shared" si="9"/>
        <v>1602.4149409203105</v>
      </c>
      <c r="H202" s="54" t="str">
        <f>IF('Ligações Ativas'!S199="-","-",'Ligações Ativas'!S199)</f>
        <v>-</v>
      </c>
      <c r="I202" s="43" t="str">
        <f>IF(H202="-","-",IF(('Ligações Ativas'!C199-'Ligações Ativas'!G199)&gt;=0,IF(('Ligações Ativas'!J199*(1+H202))&lt;=D202,'Ligações Ativas'!J199*(1+H202),D202),'Ligações Ativas'!J199*(1+H202)))</f>
        <v>-</v>
      </c>
      <c r="J202" s="43" t="str">
        <f>IF(H202="-","-",IF(('Ligações Ativas'!D199-'Ligações Ativas'!H199)&gt;=0,IF((I202*(1+$H202))&lt;=E202,I202*(1+$H202),E202),I202*(1+$H202)))</f>
        <v>-</v>
      </c>
      <c r="K202" s="43" t="str">
        <f>IF(I202="-","-",IF(('Ligações Ativas'!E199-'Ligações Ativas'!I199)&gt;=0,IF((J202*(1+$H202))&lt;=F202,J202*(1+$H202),F202),J202*(1+$H202)))</f>
        <v>-</v>
      </c>
      <c r="L202" s="43" t="str">
        <f>IF(J202="-","-",IF(('Ligações Ativas'!F199-'Ligações Ativas'!J199)&gt;=0,IF((K202*(1+$H202))&lt;=G202,K202*(1+$H202),G202),K202*(1+$H202)))</f>
        <v>-</v>
      </c>
      <c r="M202" s="43"/>
      <c r="O202" s="48">
        <f>'Ligações Ativas'!K199</f>
        <v>0</v>
      </c>
    </row>
    <row r="203" spans="1:15" x14ac:dyDescent="0.2">
      <c r="A203" s="41">
        <v>193</v>
      </c>
      <c r="B203" s="41" t="s">
        <v>225</v>
      </c>
      <c r="C203" s="54">
        <f>'Ligações Ativas'!O200</f>
        <v>4.3388244906615086E-3</v>
      </c>
      <c r="D203" s="43">
        <f>IF(C203="-","-",'Ligações Ativas'!F200*(1+C203))</f>
        <v>2338.1007834142597</v>
      </c>
      <c r="E203" s="43">
        <f t="shared" si="7"/>
        <v>2348.2453923549724</v>
      </c>
      <c r="F203" s="43">
        <f t="shared" si="8"/>
        <v>2358.4340169734051</v>
      </c>
      <c r="G203" s="43">
        <f t="shared" si="9"/>
        <v>2368.6668482458585</v>
      </c>
      <c r="H203" s="54" t="str">
        <f>IF('Ligações Ativas'!S200="-","-",'Ligações Ativas'!S200)</f>
        <v>-</v>
      </c>
      <c r="I203" s="43" t="str">
        <f>IF(H203="-","-",IF(('Ligações Ativas'!C200-'Ligações Ativas'!G200)&gt;=0,IF(('Ligações Ativas'!J200*(1+H203))&lt;=D203,'Ligações Ativas'!J200*(1+H203),D203),'Ligações Ativas'!J200*(1+H203)))</f>
        <v>-</v>
      </c>
      <c r="J203" s="43" t="str">
        <f>IF(H203="-","-",IF(('Ligações Ativas'!D200-'Ligações Ativas'!H200)&gt;=0,IF((I203*(1+$H203))&lt;=E203,I203*(1+$H203),E203),I203*(1+$H203)))</f>
        <v>-</v>
      </c>
      <c r="K203" s="43" t="str">
        <f>IF(I203="-","-",IF(('Ligações Ativas'!E200-'Ligações Ativas'!I200)&gt;=0,IF((J203*(1+$H203))&lt;=F203,J203*(1+$H203),F203),J203*(1+$H203)))</f>
        <v>-</v>
      </c>
      <c r="L203" s="43" t="str">
        <f>IF(J203="-","-",IF(('Ligações Ativas'!F200-'Ligações Ativas'!J200)&gt;=0,IF((K203*(1+$H203))&lt;=G203,K203*(1+$H203),G203),K203*(1+$H203)))</f>
        <v>-</v>
      </c>
      <c r="M203" s="43"/>
      <c r="O203" s="48">
        <f>'Ligações Ativas'!K200</f>
        <v>0</v>
      </c>
    </row>
    <row r="204" spans="1:15" x14ac:dyDescent="0.2">
      <c r="A204" s="41">
        <v>194</v>
      </c>
      <c r="B204" s="41" t="s">
        <v>226</v>
      </c>
      <c r="C204" s="54">
        <f>'Ligações Ativas'!O201</f>
        <v>2.4055815381578572E-2</v>
      </c>
      <c r="D204" s="43">
        <f>IF(C204="-","-",'Ligações Ativas'!F201*(1+C204))</f>
        <v>1578.0700115030127</v>
      </c>
      <c r="E204" s="43">
        <f t="shared" ref="E204:E235" si="10">IF(C204="-","-",D204*(1+$C204))</f>
        <v>1616.0317723589349</v>
      </c>
      <c r="F204" s="43">
        <f t="shared" ref="F204:F235" si="11">IF(D204="-","-",E204*(1+$C204))</f>
        <v>1654.9067343255667</v>
      </c>
      <c r="G204" s="43">
        <f t="shared" ref="G204:G235" si="12">IF(E204="-","-",F204*(1+$C204))</f>
        <v>1694.7168652002338</v>
      </c>
      <c r="H204" s="54" t="str">
        <f>IF('Ligações Ativas'!S201="-","-",'Ligações Ativas'!S201)</f>
        <v>-</v>
      </c>
      <c r="I204" s="43" t="str">
        <f>IF(H204="-","-",IF(('Ligações Ativas'!C201-'Ligações Ativas'!G201)&gt;=0,IF(('Ligações Ativas'!J201*(1+H204))&lt;=D204,'Ligações Ativas'!J201*(1+H204),D204),'Ligações Ativas'!J201*(1+H204)))</f>
        <v>-</v>
      </c>
      <c r="J204" s="43" t="str">
        <f>IF(H204="-","-",IF(('Ligações Ativas'!D201-'Ligações Ativas'!H201)&gt;=0,IF((I204*(1+$H204))&lt;=E204,I204*(1+$H204),E204),I204*(1+$H204)))</f>
        <v>-</v>
      </c>
      <c r="K204" s="43" t="str">
        <f>IF(I204="-","-",IF(('Ligações Ativas'!E201-'Ligações Ativas'!I201)&gt;=0,IF((J204*(1+$H204))&lt;=F204,J204*(1+$H204),F204),J204*(1+$H204)))</f>
        <v>-</v>
      </c>
      <c r="L204" s="43" t="str">
        <f>IF(J204="-","-",IF(('Ligações Ativas'!F201-'Ligações Ativas'!J201)&gt;=0,IF((K204*(1+$H204))&lt;=G204,K204*(1+$H204),G204),K204*(1+$H204)))</f>
        <v>-</v>
      </c>
      <c r="M204" s="43"/>
      <c r="O204" s="48">
        <f>'Ligações Ativas'!K201</f>
        <v>0</v>
      </c>
    </row>
    <row r="205" spans="1:15" x14ac:dyDescent="0.2">
      <c r="A205" s="41">
        <v>195</v>
      </c>
      <c r="B205" s="41" t="s">
        <v>227</v>
      </c>
      <c r="C205" s="54">
        <f>'Ligações Ativas'!O202</f>
        <v>3.4821043088586461E-2</v>
      </c>
      <c r="D205" s="43">
        <f>IF(C205="-","-",'Ligações Ativas'!F202*(1+C205))</f>
        <v>2563.2517237304287</v>
      </c>
      <c r="E205" s="43">
        <f t="shared" si="10"/>
        <v>2652.5068224493393</v>
      </c>
      <c r="F205" s="43">
        <f t="shared" si="11"/>
        <v>2744.8698768066174</v>
      </c>
      <c r="G205" s="43">
        <f t="shared" si="12"/>
        <v>2840.4491090594638</v>
      </c>
      <c r="H205" s="54" t="str">
        <f>IF('Ligações Ativas'!S202="-","-",'Ligações Ativas'!S202)</f>
        <v>-</v>
      </c>
      <c r="I205" s="43" t="str">
        <f>IF(H205="-","-",IF(('Ligações Ativas'!C202-'Ligações Ativas'!G202)&gt;=0,IF(('Ligações Ativas'!J202*(1+H205))&lt;=D205,'Ligações Ativas'!J202*(1+H205),D205),'Ligações Ativas'!J202*(1+H205)))</f>
        <v>-</v>
      </c>
      <c r="J205" s="43" t="str">
        <f>IF(H205="-","-",IF(('Ligações Ativas'!D202-'Ligações Ativas'!H202)&gt;=0,IF((I205*(1+$H205))&lt;=E205,I205*(1+$H205),E205),I205*(1+$H205)))</f>
        <v>-</v>
      </c>
      <c r="K205" s="43" t="str">
        <f>IF(I205="-","-",IF(('Ligações Ativas'!E202-'Ligações Ativas'!I202)&gt;=0,IF((J205*(1+$H205))&lt;=F205,J205*(1+$H205),F205),J205*(1+$H205)))</f>
        <v>-</v>
      </c>
      <c r="L205" s="43" t="str">
        <f>IF(J205="-","-",IF(('Ligações Ativas'!F202-'Ligações Ativas'!J202)&gt;=0,IF((K205*(1+$H205))&lt;=G205,K205*(1+$H205),G205),K205*(1+$H205)))</f>
        <v>-</v>
      </c>
      <c r="M205" s="43"/>
      <c r="O205" s="48">
        <f>'Ligações Ativas'!K202</f>
        <v>0</v>
      </c>
    </row>
    <row r="206" spans="1:15" x14ac:dyDescent="0.2">
      <c r="A206" s="41">
        <v>196</v>
      </c>
      <c r="B206" s="41" t="s">
        <v>228</v>
      </c>
      <c r="C206" s="54">
        <f>'Ligações Ativas'!O203</f>
        <v>3.5050129191384977E-2</v>
      </c>
      <c r="D206" s="43">
        <f>IF(C206="-","-",'Ligações Ativas'!F203*(1+C206))</f>
        <v>21187.476144547651</v>
      </c>
      <c r="E206" s="43">
        <f t="shared" si="10"/>
        <v>21930.099920653432</v>
      </c>
      <c r="F206" s="43">
        <f t="shared" si="11"/>
        <v>22698.752756052316</v>
      </c>
      <c r="G206" s="43">
        <f t="shared" si="12"/>
        <v>23494.346972635256</v>
      </c>
      <c r="H206" s="54">
        <f>IF('Ligações Ativas'!S203="-","-",'Ligações Ativas'!S203)</f>
        <v>2.6103305402335995E-2</v>
      </c>
      <c r="I206" s="43">
        <f>IF(H206="-","-",IF(('Ligações Ativas'!C203-'Ligações Ativas'!G203)&gt;=0,IF(('Ligações Ativas'!J203*(1+H206))&lt;=D206,'Ligações Ativas'!J203*(1+H206),D206),'Ligações Ativas'!J203*(1+H206)))</f>
        <v>12111.097313663773</v>
      </c>
      <c r="J206" s="43">
        <f>IF(H206="-","-",IF(('Ligações Ativas'!D203-'Ligações Ativas'!H203)&gt;=0,IF((I206*(1+$H206))&lt;=E206,I206*(1+$H206),E206),I206*(1+$H206)))</f>
        <v>12427.236985599751</v>
      </c>
      <c r="K206" s="43">
        <f>IF(I206="-","-",IF(('Ligações Ativas'!E203-'Ligações Ativas'!I203)&gt;=0,IF((J206*(1+$H206))&lt;=F206,J206*(1+$H206),F206),J206*(1+$H206)))</f>
        <v>12751.628947942068</v>
      </c>
      <c r="L206" s="43">
        <f>IF(J206="-","-",IF(('Ligações Ativas'!F203-'Ligações Ativas'!J203)&gt;=0,IF((K206*(1+$H206))&lt;=G206,K206*(1+$H206),G206),K206*(1+$H206)))</f>
        <v>13084.488612747469</v>
      </c>
      <c r="M206" s="43"/>
      <c r="O206" s="48">
        <f>'Ligações Ativas'!K203</f>
        <v>0</v>
      </c>
    </row>
    <row r="207" spans="1:15" x14ac:dyDescent="0.2">
      <c r="A207" s="41">
        <v>197</v>
      </c>
      <c r="B207" s="41" t="s">
        <v>229</v>
      </c>
      <c r="C207" s="54">
        <f>'Ligações Ativas'!O204</f>
        <v>1.5180023758983396E-2</v>
      </c>
      <c r="D207" s="43">
        <f>IF(C207="-","-",'Ligações Ativas'!F204*(1+C207))</f>
        <v>2596.8305007754798</v>
      </c>
      <c r="E207" s="43">
        <f t="shared" si="10"/>
        <v>2636.2504494753043</v>
      </c>
      <c r="F207" s="43">
        <f t="shared" si="11"/>
        <v>2676.2687939329703</v>
      </c>
      <c r="G207" s="43">
        <f t="shared" si="12"/>
        <v>2716.8946178102988</v>
      </c>
      <c r="H207" s="54" t="str">
        <f>IF('Ligações Ativas'!S204="-","-",'Ligações Ativas'!S204)</f>
        <v>-</v>
      </c>
      <c r="I207" s="43" t="str">
        <f>IF(H207="-","-",IF(('Ligações Ativas'!C204-'Ligações Ativas'!G204)&gt;=0,IF(('Ligações Ativas'!J204*(1+H207))&lt;=D207,'Ligações Ativas'!J204*(1+H207),D207),'Ligações Ativas'!J204*(1+H207)))</f>
        <v>-</v>
      </c>
      <c r="J207" s="43" t="str">
        <f>IF(H207="-","-",IF(('Ligações Ativas'!D204-'Ligações Ativas'!H204)&gt;=0,IF((I207*(1+$H207))&lt;=E207,I207*(1+$H207),E207),I207*(1+$H207)))</f>
        <v>-</v>
      </c>
      <c r="K207" s="43" t="str">
        <f>IF(I207="-","-",IF(('Ligações Ativas'!E204-'Ligações Ativas'!I204)&gt;=0,IF((J207*(1+$H207))&lt;=F207,J207*(1+$H207),F207),J207*(1+$H207)))</f>
        <v>-</v>
      </c>
      <c r="L207" s="43" t="str">
        <f>IF(J207="-","-",IF(('Ligações Ativas'!F204-'Ligações Ativas'!J204)&gt;=0,IF((K207*(1+$H207))&lt;=G207,K207*(1+$H207),G207),K207*(1+$H207)))</f>
        <v>-</v>
      </c>
      <c r="M207" s="43"/>
      <c r="O207" s="48">
        <f>'Ligações Ativas'!K204</f>
        <v>0</v>
      </c>
    </row>
    <row r="208" spans="1:15" x14ac:dyDescent="0.2">
      <c r="A208" s="41">
        <v>198</v>
      </c>
      <c r="B208" s="41" t="s">
        <v>230</v>
      </c>
      <c r="C208" s="54">
        <f>'Ligações Ativas'!O205</f>
        <v>2.4585089865623373E-2</v>
      </c>
      <c r="D208" s="43">
        <f>IF(C208="-","-",'Ligações Ativas'!F205*(1+C208))</f>
        <v>2450.8075349585715</v>
      </c>
      <c r="E208" s="43">
        <f t="shared" si="10"/>
        <v>2511.060858448875</v>
      </c>
      <c r="F208" s="43">
        <f t="shared" si="11"/>
        <v>2572.7955153118901</v>
      </c>
      <c r="G208" s="43">
        <f t="shared" si="12"/>
        <v>2636.0479242617062</v>
      </c>
      <c r="H208" s="54" t="str">
        <f>IF('Ligações Ativas'!S205="-","-",'Ligações Ativas'!S205)</f>
        <v>-</v>
      </c>
      <c r="I208" s="43" t="str">
        <f>IF(H208="-","-",IF(('Ligações Ativas'!C205-'Ligações Ativas'!G205)&gt;=0,IF(('Ligações Ativas'!J205*(1+H208))&lt;=D208,'Ligações Ativas'!J205*(1+H208),D208),'Ligações Ativas'!J205*(1+H208)))</f>
        <v>-</v>
      </c>
      <c r="J208" s="43" t="str">
        <f>IF(H208="-","-",IF(('Ligações Ativas'!D205-'Ligações Ativas'!H205)&gt;=0,IF((I208*(1+$H208))&lt;=E208,I208*(1+$H208),E208),I208*(1+$H208)))</f>
        <v>-</v>
      </c>
      <c r="K208" s="43" t="str">
        <f>IF(I208="-","-",IF(('Ligações Ativas'!E205-'Ligações Ativas'!I205)&gt;=0,IF((J208*(1+$H208))&lt;=F208,J208*(1+$H208),F208),J208*(1+$H208)))</f>
        <v>-</v>
      </c>
      <c r="L208" s="43" t="str">
        <f>IF(J208="-","-",IF(('Ligações Ativas'!F205-'Ligações Ativas'!J205)&gt;=0,IF((K208*(1+$H208))&lt;=G208,K208*(1+$H208),G208),K208*(1+$H208)))</f>
        <v>-</v>
      </c>
      <c r="M208" s="43"/>
      <c r="O208" s="48">
        <f>'Ligações Ativas'!K205</f>
        <v>0</v>
      </c>
    </row>
    <row r="209" spans="1:15" x14ac:dyDescent="0.2">
      <c r="A209" s="41">
        <v>199</v>
      </c>
      <c r="B209" s="41" t="s">
        <v>231</v>
      </c>
      <c r="C209" s="54">
        <f>'Ligações Ativas'!O206</f>
        <v>3.5853308844561893E-2</v>
      </c>
      <c r="D209" s="43">
        <f>IF(C209="-","-",'Ligações Ativas'!F206*(1+C209))</f>
        <v>3305.4079085229969</v>
      </c>
      <c r="E209" s="43">
        <f t="shared" si="10"/>
        <v>3423.917719124529</v>
      </c>
      <c r="F209" s="43">
        <f t="shared" si="11"/>
        <v>3546.6764985666682</v>
      </c>
      <c r="G209" s="43">
        <f t="shared" si="12"/>
        <v>3673.8365864415282</v>
      </c>
      <c r="H209" s="54" t="str">
        <f>IF('Ligações Ativas'!S206="-","-",'Ligações Ativas'!S206)</f>
        <v>-</v>
      </c>
      <c r="I209" s="43" t="str">
        <f>IF(H209="-","-",IF(('Ligações Ativas'!C206-'Ligações Ativas'!G206)&gt;=0,IF(('Ligações Ativas'!J206*(1+H209))&lt;=D209,'Ligações Ativas'!J206*(1+H209),D209),'Ligações Ativas'!J206*(1+H209)))</f>
        <v>-</v>
      </c>
      <c r="J209" s="43" t="str">
        <f>IF(H209="-","-",IF(('Ligações Ativas'!D206-'Ligações Ativas'!H206)&gt;=0,IF((I209*(1+$H209))&lt;=E209,I209*(1+$H209),E209),I209*(1+$H209)))</f>
        <v>-</v>
      </c>
      <c r="K209" s="43" t="str">
        <f>IF(I209="-","-",IF(('Ligações Ativas'!E206-'Ligações Ativas'!I206)&gt;=0,IF((J209*(1+$H209))&lt;=F209,J209*(1+$H209),F209),J209*(1+$H209)))</f>
        <v>-</v>
      </c>
      <c r="L209" s="43" t="str">
        <f>IF(J209="-","-",IF(('Ligações Ativas'!F206-'Ligações Ativas'!J206)&gt;=0,IF((K209*(1+$H209))&lt;=G209,K209*(1+$H209),G209),K209*(1+$H209)))</f>
        <v>-</v>
      </c>
      <c r="M209" s="43"/>
      <c r="O209" s="48">
        <f>'Ligações Ativas'!K206</f>
        <v>0</v>
      </c>
    </row>
    <row r="210" spans="1:15" x14ac:dyDescent="0.2">
      <c r="A210" s="41">
        <v>200</v>
      </c>
      <c r="B210" s="41" t="s">
        <v>232</v>
      </c>
      <c r="C210" s="54">
        <f>'Ligações Ativas'!O207</f>
        <v>1.2806354365207938E-2</v>
      </c>
      <c r="D210" s="43">
        <f>IF(C210="-","-",'Ligações Ativas'!F207*(1+C210))</f>
        <v>759.60476577390591</v>
      </c>
      <c r="E210" s="43">
        <f t="shared" si="10"/>
        <v>769.33253358190734</v>
      </c>
      <c r="F210" s="43">
        <f t="shared" si="11"/>
        <v>779.18487863164046</v>
      </c>
      <c r="G210" s="43">
        <f t="shared" si="12"/>
        <v>789.16339630340883</v>
      </c>
      <c r="H210" s="54">
        <f>IF('Ligações Ativas'!S207="-","-",'Ligações Ativas'!S207)</f>
        <v>1.6927763096501128E-2</v>
      </c>
      <c r="I210" s="43">
        <f>IF(H210="-","-",IF(('Ligações Ativas'!C207-'Ligações Ativas'!G207)&gt;=0,IF(('Ligações Ativas'!J207*(1+H210))&lt;=D210,'Ligações Ativas'!J207*(1+H210),D210),'Ligações Ativas'!J207*(1+H210)))</f>
        <v>725.06949508780542</v>
      </c>
      <c r="J210" s="43">
        <f>IF(H210="-","-",IF(('Ligações Ativas'!D207-'Ligações Ativas'!H207)&gt;=0,IF((I210*(1+$H210))&lt;=E210,I210*(1+$H210),E210),I210*(1+$H210)))</f>
        <v>737.34329972915157</v>
      </c>
      <c r="K210" s="43">
        <f>IF(I210="-","-",IF(('Ligações Ativas'!E207-'Ligações Ativas'!I207)&gt;=0,IF((J210*(1+$H210))&lt;=F210,J210*(1+$H210),F210),J210*(1+$H210)))</f>
        <v>749.82487242775915</v>
      </c>
      <c r="L210" s="43">
        <f>IF(J210="-","-",IF(('Ligações Ativas'!F207-'Ligações Ativas'!J207)&gt;=0,IF((K210*(1+$H210))&lt;=G210,K210*(1+$H210),G210),K210*(1+$H210)))</f>
        <v>762.51773023208057</v>
      </c>
      <c r="M210" s="43"/>
      <c r="O210" s="48">
        <f>'Ligações Ativas'!K207</f>
        <v>0</v>
      </c>
    </row>
    <row r="211" spans="1:15" x14ac:dyDescent="0.2">
      <c r="A211" s="41">
        <v>201</v>
      </c>
      <c r="B211" s="41" t="s">
        <v>233</v>
      </c>
      <c r="C211" s="54">
        <f>'Ligações Ativas'!O208</f>
        <v>2.9587259873637934E-2</v>
      </c>
      <c r="D211" s="43">
        <f>IF(C211="-","-",'Ligações Ativas'!F208*(1+C211))</f>
        <v>15235.832271610094</v>
      </c>
      <c r="E211" s="43">
        <f t="shared" si="10"/>
        <v>15686.618800421382</v>
      </c>
      <c r="F211" s="43">
        <f t="shared" si="11"/>
        <v>16150.742867408144</v>
      </c>
      <c r="G211" s="43">
        <f t="shared" si="12"/>
        <v>16628.599093778452</v>
      </c>
      <c r="H211" s="54">
        <f>IF('Ligações Ativas'!S208="-","-",'Ligações Ativas'!S208)</f>
        <v>6.0823246535932858E-2</v>
      </c>
      <c r="I211" s="43">
        <f>IF(H211="-","-",IF(('Ligações Ativas'!C208-'Ligações Ativas'!G208)&gt;=0,IF(('Ligações Ativas'!J208*(1+H211))&lt;=D211,'Ligações Ativas'!J208*(1+H211),D211),'Ligações Ativas'!J208*(1+H211)))</f>
        <v>12309.792952802965</v>
      </c>
      <c r="J211" s="43">
        <f>IF(H211="-","-",IF(('Ligações Ativas'!D208-'Ligações Ativas'!H208)&gt;=0,IF((I211*(1+$H211))&lt;=E211,I211*(1+$H211),E211),I211*(1+$H211)))</f>
        <v>13058.51452437759</v>
      </c>
      <c r="K211" s="43">
        <f>IF(I211="-","-",IF(('Ligações Ativas'!E208-'Ligações Ativas'!I208)&gt;=0,IF((J211*(1+$H211))&lt;=F211,J211*(1+$H211),F211),J211*(1+$H211)))</f>
        <v>13852.775772686868</v>
      </c>
      <c r="L211" s="43">
        <f>IF(J211="-","-",IF(('Ligações Ativas'!F208-'Ligações Ativas'!J208)&gt;=0,IF((K211*(1+$H211))&lt;=G211,K211*(1+$H211),G211),K211*(1+$H211)))</f>
        <v>14695.346568715999</v>
      </c>
      <c r="M211" s="43"/>
      <c r="O211" s="48">
        <f>'Ligações Ativas'!K208</f>
        <v>0</v>
      </c>
    </row>
    <row r="212" spans="1:15" x14ac:dyDescent="0.2">
      <c r="A212" s="41">
        <v>202</v>
      </c>
      <c r="B212" s="41" t="s">
        <v>234</v>
      </c>
      <c r="C212" s="54">
        <f>'Ligações Ativas'!O209</f>
        <v>2.2658259810823745E-2</v>
      </c>
      <c r="D212" s="43">
        <f>IF(C212="-","-",'Ligações Ativas'!F209*(1+C212))</f>
        <v>1285.4814325822056</v>
      </c>
      <c r="E212" s="43">
        <f t="shared" si="10"/>
        <v>1314.6082048636431</v>
      </c>
      <c r="F212" s="43">
        <f t="shared" si="11"/>
        <v>1344.3949391188842</v>
      </c>
      <c r="G212" s="43">
        <f t="shared" si="12"/>
        <v>1374.8565889377965</v>
      </c>
      <c r="H212" s="54" t="str">
        <f>IF('Ligações Ativas'!S209="-","-",'Ligações Ativas'!S209)</f>
        <v>-</v>
      </c>
      <c r="I212" s="43" t="str">
        <f>IF(H212="-","-",IF(('Ligações Ativas'!C209-'Ligações Ativas'!G209)&gt;=0,IF(('Ligações Ativas'!J209*(1+H212))&lt;=D212,'Ligações Ativas'!J209*(1+H212),D212),'Ligações Ativas'!J209*(1+H212)))</f>
        <v>-</v>
      </c>
      <c r="J212" s="43" t="str">
        <f>IF(H212="-","-",IF(('Ligações Ativas'!D209-'Ligações Ativas'!H209)&gt;=0,IF((I212*(1+$H212))&lt;=E212,I212*(1+$H212),E212),I212*(1+$H212)))</f>
        <v>-</v>
      </c>
      <c r="K212" s="43" t="str">
        <f>IF(I212="-","-",IF(('Ligações Ativas'!E209-'Ligações Ativas'!I209)&gt;=0,IF((J212*(1+$H212))&lt;=F212,J212*(1+$H212),F212),J212*(1+$H212)))</f>
        <v>-</v>
      </c>
      <c r="L212" s="43" t="str">
        <f>IF(J212="-","-",IF(('Ligações Ativas'!F209-'Ligações Ativas'!J209)&gt;=0,IF((K212*(1+$H212))&lt;=G212,K212*(1+$H212),G212),K212*(1+$H212)))</f>
        <v>-</v>
      </c>
      <c r="M212" s="43"/>
      <c r="O212" s="48">
        <f>'Ligações Ativas'!K209</f>
        <v>0</v>
      </c>
    </row>
    <row r="213" spans="1:15" x14ac:dyDescent="0.2">
      <c r="A213" s="41">
        <v>203</v>
      </c>
      <c r="B213" s="41" t="s">
        <v>235</v>
      </c>
      <c r="C213" s="54">
        <f>'Ligações Ativas'!O210</f>
        <v>1.9498828949201106E-2</v>
      </c>
      <c r="D213" s="43">
        <f>IF(C213="-","-",'Ligações Ativas'!F210*(1+C213))</f>
        <v>7154.8427815654932</v>
      </c>
      <c r="E213" s="43">
        <f t="shared" si="10"/>
        <v>7294.3538371216646</v>
      </c>
      <c r="F213" s="43">
        <f t="shared" si="11"/>
        <v>7436.5851948866484</v>
      </c>
      <c r="G213" s="43">
        <f t="shared" si="12"/>
        <v>7581.5898975679047</v>
      </c>
      <c r="H213" s="54">
        <f>IF('Ligações Ativas'!S210="-","-",'Ligações Ativas'!S210)</f>
        <v>0.107964349344013</v>
      </c>
      <c r="I213" s="43">
        <f>IF(H213="-","-",IF(('Ligações Ativas'!C210-'Ligações Ativas'!G210)&gt;=0,IF(('Ligações Ativas'!J210*(1+H213))&lt;=D213,'Ligações Ativas'!J210*(1+H213),D213),'Ligações Ativas'!J210*(1+H213)))</f>
        <v>3529.9744170100253</v>
      </c>
      <c r="J213" s="43">
        <f>IF(H213="-","-",IF(('Ligações Ativas'!D210-'Ligações Ativas'!H210)&gt;=0,IF((I213*(1+$H213))&lt;=E213,I213*(1+$H213),E213),I213*(1+$H213)))</f>
        <v>3911.0858081435244</v>
      </c>
      <c r="K213" s="43">
        <f>IF(I213="-","-",IF(('Ligações Ativas'!E210-'Ligações Ativas'!I210)&gt;=0,IF((J213*(1+$H213))&lt;=F213,J213*(1+$H213),F213),J213*(1+$H213)))</f>
        <v>4333.3436426483431</v>
      </c>
      <c r="L213" s="43">
        <f>IF(J213="-","-",IF(('Ligações Ativas'!F210-'Ligações Ativas'!J210)&gt;=0,IF((K213*(1+$H213))&lt;=G213,K213*(1+$H213),G213),K213*(1+$H213)))</f>
        <v>4801.1902695108865</v>
      </c>
      <c r="M213" s="43"/>
      <c r="O213" s="48">
        <f>'Ligações Ativas'!K210</f>
        <v>0</v>
      </c>
    </row>
    <row r="214" spans="1:15" x14ac:dyDescent="0.2">
      <c r="A214" s="41">
        <v>204</v>
      </c>
      <c r="B214" s="41" t="s">
        <v>236</v>
      </c>
      <c r="C214" s="54">
        <f>'Ligações Ativas'!O211</f>
        <v>1.6103358900604312E-2</v>
      </c>
      <c r="D214" s="43">
        <f>IF(C214="-","-",'Ligações Ativas'!F211*(1+C214))</f>
        <v>1369.7073277980146</v>
      </c>
      <c r="E214" s="43">
        <f t="shared" si="10"/>
        <v>1391.7642164863337</v>
      </c>
      <c r="F214" s="43">
        <f t="shared" si="11"/>
        <v>1414.1762951694316</v>
      </c>
      <c r="G214" s="43">
        <f t="shared" si="12"/>
        <v>1436.9492835992719</v>
      </c>
      <c r="H214" s="54" t="str">
        <f>IF('Ligações Ativas'!S211="-","-",'Ligações Ativas'!S211)</f>
        <v>-</v>
      </c>
      <c r="I214" s="43" t="str">
        <f>IF(H214="-","-",IF(('Ligações Ativas'!C211-'Ligações Ativas'!G211)&gt;=0,IF(('Ligações Ativas'!J211*(1+H214))&lt;=D214,'Ligações Ativas'!J211*(1+H214),D214),'Ligações Ativas'!J211*(1+H214)))</f>
        <v>-</v>
      </c>
      <c r="J214" s="43" t="str">
        <f>IF(H214="-","-",IF(('Ligações Ativas'!D211-'Ligações Ativas'!H211)&gt;=0,IF((I214*(1+$H214))&lt;=E214,I214*(1+$H214),E214),I214*(1+$H214)))</f>
        <v>-</v>
      </c>
      <c r="K214" s="43" t="str">
        <f>IF(I214="-","-",IF(('Ligações Ativas'!E211-'Ligações Ativas'!I211)&gt;=0,IF((J214*(1+$H214))&lt;=F214,J214*(1+$H214),F214),J214*(1+$H214)))</f>
        <v>-</v>
      </c>
      <c r="L214" s="43" t="str">
        <f>IF(J214="-","-",IF(('Ligações Ativas'!F211-'Ligações Ativas'!J211)&gt;=0,IF((K214*(1+$H214))&lt;=G214,K214*(1+$H214),G214),K214*(1+$H214)))</f>
        <v>-</v>
      </c>
      <c r="M214" s="43"/>
      <c r="O214" s="48">
        <f>'Ligações Ativas'!K211</f>
        <v>0</v>
      </c>
    </row>
    <row r="215" spans="1:15" x14ac:dyDescent="0.2">
      <c r="A215" s="41">
        <v>205</v>
      </c>
      <c r="B215" s="41" t="s">
        <v>237</v>
      </c>
      <c r="C215" s="54">
        <f>'Ligações Ativas'!O212</f>
        <v>6.2275951844690279E-2</v>
      </c>
      <c r="D215" s="43">
        <f>IF(C215="-","-",'Ligações Ativas'!F212*(1+C215))</f>
        <v>773.33689294293447</v>
      </c>
      <c r="E215" s="43">
        <f t="shared" si="10"/>
        <v>821.49718404757107</v>
      </c>
      <c r="F215" s="43">
        <f t="shared" si="11"/>
        <v>872.65670312186626</v>
      </c>
      <c r="G215" s="43">
        <f t="shared" si="12"/>
        <v>927.00222994242972</v>
      </c>
      <c r="H215" s="54" t="str">
        <f>IF('Ligações Ativas'!S212="-","-",'Ligações Ativas'!S212)</f>
        <v>-</v>
      </c>
      <c r="I215" s="43" t="str">
        <f>IF(H215="-","-",IF(('Ligações Ativas'!C212-'Ligações Ativas'!G212)&gt;=0,IF(('Ligações Ativas'!J212*(1+H215))&lt;=D215,'Ligações Ativas'!J212*(1+H215),D215),'Ligações Ativas'!J212*(1+H215)))</f>
        <v>-</v>
      </c>
      <c r="J215" s="43" t="str">
        <f>IF(H215="-","-",IF(('Ligações Ativas'!D212-'Ligações Ativas'!H212)&gt;=0,IF((I215*(1+$H215))&lt;=E215,I215*(1+$H215),E215),I215*(1+$H215)))</f>
        <v>-</v>
      </c>
      <c r="K215" s="43" t="str">
        <f>IF(I215="-","-",IF(('Ligações Ativas'!E212-'Ligações Ativas'!I212)&gt;=0,IF((J215*(1+$H215))&lt;=F215,J215*(1+$H215),F215),J215*(1+$H215)))</f>
        <v>-</v>
      </c>
      <c r="L215" s="43" t="str">
        <f>IF(J215="-","-",IF(('Ligações Ativas'!F212-'Ligações Ativas'!J212)&gt;=0,IF((K215*(1+$H215))&lt;=G215,K215*(1+$H215),G215),K215*(1+$H215)))</f>
        <v>-</v>
      </c>
      <c r="M215" s="43"/>
      <c r="O215" s="48">
        <f>'Ligações Ativas'!K212</f>
        <v>0</v>
      </c>
    </row>
    <row r="216" spans="1:15" x14ac:dyDescent="0.2">
      <c r="A216" s="41">
        <v>206</v>
      </c>
      <c r="B216" s="41" t="s">
        <v>238</v>
      </c>
      <c r="C216" s="54">
        <f>'Ligações Ativas'!O213</f>
        <v>2.8424334202168559E-2</v>
      </c>
      <c r="D216" s="43">
        <f>IF(C216="-","-",'Ligações Ativas'!F213*(1+C216))</f>
        <v>3060.5908185856538</v>
      </c>
      <c r="E216" s="43">
        <f t="shared" si="10"/>
        <v>3147.5860748692212</v>
      </c>
      <c r="F216" s="43">
        <f t="shared" si="11"/>
        <v>3237.0541133913962</v>
      </c>
      <c r="G216" s="43">
        <f t="shared" si="12"/>
        <v>3329.065221340938</v>
      </c>
      <c r="H216" s="54" t="str">
        <f>IF('Ligações Ativas'!S213="-","-",'Ligações Ativas'!S213)</f>
        <v>-</v>
      </c>
      <c r="I216" s="43" t="str">
        <f>IF(H216="-","-",IF(('Ligações Ativas'!C213-'Ligações Ativas'!G213)&gt;=0,IF(('Ligações Ativas'!J213*(1+H216))&lt;=D216,'Ligações Ativas'!J213*(1+H216),D216),'Ligações Ativas'!J213*(1+H216)))</f>
        <v>-</v>
      </c>
      <c r="J216" s="43" t="str">
        <f>IF(H216="-","-",IF(('Ligações Ativas'!D213-'Ligações Ativas'!H213)&gt;=0,IF((I216*(1+$H216))&lt;=E216,I216*(1+$H216),E216),I216*(1+$H216)))</f>
        <v>-</v>
      </c>
      <c r="K216" s="43" t="str">
        <f>IF(I216="-","-",IF(('Ligações Ativas'!E213-'Ligações Ativas'!I213)&gt;=0,IF((J216*(1+$H216))&lt;=F216,J216*(1+$H216),F216),J216*(1+$H216)))</f>
        <v>-</v>
      </c>
      <c r="L216" s="43" t="str">
        <f>IF(J216="-","-",IF(('Ligações Ativas'!F213-'Ligações Ativas'!J213)&gt;=0,IF((K216*(1+$H216))&lt;=G216,K216*(1+$H216),G216),K216*(1+$H216)))</f>
        <v>-</v>
      </c>
      <c r="M216" s="43"/>
      <c r="O216" s="48">
        <f>'Ligações Ativas'!K213</f>
        <v>0</v>
      </c>
    </row>
    <row r="217" spans="1:15" x14ac:dyDescent="0.2">
      <c r="A217" s="41">
        <v>207</v>
      </c>
      <c r="B217" s="41" t="s">
        <v>239</v>
      </c>
      <c r="C217" s="54">
        <f>'Ligações Ativas'!O214</f>
        <v>2.3255769916798036E-2</v>
      </c>
      <c r="D217" s="43">
        <f>IF(C217="-","-",'Ligações Ativas'!F214*(1+C217))</f>
        <v>6986.790396991898</v>
      </c>
      <c r="E217" s="43">
        <f t="shared" si="10"/>
        <v>7149.2735869212365</v>
      </c>
      <c r="F217" s="43">
        <f t="shared" si="11"/>
        <v>7315.535448530919</v>
      </c>
      <c r="G217" s="43">
        <f t="shared" si="12"/>
        <v>7485.6638577401345</v>
      </c>
      <c r="H217" s="54">
        <f>IF('Ligações Ativas'!S214="-","-",'Ligações Ativas'!S214)</f>
        <v>2.558620767865857E-2</v>
      </c>
      <c r="I217" s="43">
        <f>IF(H217="-","-",IF(('Ligações Ativas'!C214-'Ligações Ativas'!G214)&gt;=0,IF(('Ligações Ativas'!J214*(1+H217))&lt;=D217,'Ligações Ativas'!J214*(1+H217),D217),'Ligações Ativas'!J214*(1+H217)))</f>
        <v>5777.1271078538839</v>
      </c>
      <c r="J217" s="43">
        <f>IF(H217="-","-",IF(('Ligações Ativas'!D214-'Ligações Ativas'!H214)&gt;=0,IF((I217*(1+$H217))&lt;=E217,I217*(1+$H217),E217),I217*(1+$H217)))</f>
        <v>5924.9418818214417</v>
      </c>
      <c r="K217" s="43">
        <f>IF(I217="-","-",IF(('Ligações Ativas'!E214-'Ligações Ativas'!I214)&gt;=0,IF((J217*(1+$H217))&lt;=F217,J217*(1+$H217),F217),J217*(1+$H217)))</f>
        <v>6076.5386752937075</v>
      </c>
      <c r="L217" s="43">
        <f>IF(J217="-","-",IF(('Ligações Ativas'!F214-'Ligações Ativas'!J214)&gt;=0,IF((K217*(1+$H217))&lt;=G217,K217*(1+$H217),G217),K217*(1+$H217)))</f>
        <v>6232.014255807173</v>
      </c>
      <c r="M217" s="43"/>
      <c r="O217" s="48">
        <f>'Ligações Ativas'!K214</f>
        <v>0</v>
      </c>
    </row>
    <row r="218" spans="1:15" x14ac:dyDescent="0.2">
      <c r="A218" s="41">
        <v>208</v>
      </c>
      <c r="B218" s="41" t="s">
        <v>240</v>
      </c>
      <c r="C218" s="54">
        <f>'Ligações Ativas'!O215</f>
        <v>8.9214517196721452E-3</v>
      </c>
      <c r="D218" s="43">
        <f>IF(C218="-","-",'Ligações Ativas'!F215*(1+C218))</f>
        <v>2192.3863145868472</v>
      </c>
      <c r="E218" s="43">
        <f t="shared" si="10"/>
        <v>2211.9455832433036</v>
      </c>
      <c r="F218" s="43">
        <f t="shared" si="11"/>
        <v>2231.6793489707507</v>
      </c>
      <c r="G218" s="43">
        <f t="shared" si="12"/>
        <v>2251.5891685363822</v>
      </c>
      <c r="H218" s="54" t="str">
        <f>IF('Ligações Ativas'!S215="-","-",'Ligações Ativas'!S215)</f>
        <v>-</v>
      </c>
      <c r="I218" s="43" t="str">
        <f>IF(H218="-","-",IF(('Ligações Ativas'!C215-'Ligações Ativas'!G215)&gt;=0,IF(('Ligações Ativas'!J215*(1+H218))&lt;=D218,'Ligações Ativas'!J215*(1+H218),D218),'Ligações Ativas'!J215*(1+H218)))</f>
        <v>-</v>
      </c>
      <c r="J218" s="43" t="str">
        <f>IF(H218="-","-",IF(('Ligações Ativas'!D215-'Ligações Ativas'!H215)&gt;=0,IF((I218*(1+$H218))&lt;=E218,I218*(1+$H218),E218),I218*(1+$H218)))</f>
        <v>-</v>
      </c>
      <c r="K218" s="43" t="str">
        <f>IF(I218="-","-",IF(('Ligações Ativas'!E215-'Ligações Ativas'!I215)&gt;=0,IF((J218*(1+$H218))&lt;=F218,J218*(1+$H218),F218),J218*(1+$H218)))</f>
        <v>-</v>
      </c>
      <c r="L218" s="43" t="str">
        <f>IF(J218="-","-",IF(('Ligações Ativas'!F215-'Ligações Ativas'!J215)&gt;=0,IF((K218*(1+$H218))&lt;=G218,K218*(1+$H218),G218),K218*(1+$H218)))</f>
        <v>-</v>
      </c>
      <c r="M218" s="43"/>
      <c r="O218" s="48">
        <f>'Ligações Ativas'!K215</f>
        <v>0</v>
      </c>
    </row>
    <row r="219" spans="1:15" x14ac:dyDescent="0.2">
      <c r="A219" s="41">
        <v>209</v>
      </c>
      <c r="B219" s="41" t="s">
        <v>241</v>
      </c>
      <c r="C219" s="54">
        <f>'Ligações Ativas'!O216</f>
        <v>3.3692773660212852E-2</v>
      </c>
      <c r="D219" s="43">
        <f>IF(C219="-","-",'Ligações Ativas'!F216*(1+C219))</f>
        <v>530.28439288768914</v>
      </c>
      <c r="E219" s="43">
        <f t="shared" si="10"/>
        <v>548.15114491279746</v>
      </c>
      <c r="F219" s="43">
        <f t="shared" si="11"/>
        <v>566.61987736993092</v>
      </c>
      <c r="G219" s="43">
        <f t="shared" si="12"/>
        <v>585.7108726495336</v>
      </c>
      <c r="H219" s="54" t="str">
        <f>IF('Ligações Ativas'!S216="-","-",'Ligações Ativas'!S216)</f>
        <v>-</v>
      </c>
      <c r="I219" s="43" t="str">
        <f>IF(H219="-","-",IF(('Ligações Ativas'!C216-'Ligações Ativas'!G216)&gt;=0,IF(('Ligações Ativas'!J216*(1+H219))&lt;=D219,'Ligações Ativas'!J216*(1+H219),D219),'Ligações Ativas'!J216*(1+H219)))</f>
        <v>-</v>
      </c>
      <c r="J219" s="43" t="str">
        <f>IF(H219="-","-",IF(('Ligações Ativas'!D216-'Ligações Ativas'!H216)&gt;=0,IF((I219*(1+$H219))&lt;=E219,I219*(1+$H219),E219),I219*(1+$H219)))</f>
        <v>-</v>
      </c>
      <c r="K219" s="43" t="str">
        <f>IF(I219="-","-",IF(('Ligações Ativas'!E216-'Ligações Ativas'!I216)&gt;=0,IF((J219*(1+$H219))&lt;=F219,J219*(1+$H219),F219),J219*(1+$H219)))</f>
        <v>-</v>
      </c>
      <c r="L219" s="43" t="str">
        <f>IF(J219="-","-",IF(('Ligações Ativas'!F216-'Ligações Ativas'!J216)&gt;=0,IF((K219*(1+$H219))&lt;=G219,K219*(1+$H219),G219),K219*(1+$H219)))</f>
        <v>-</v>
      </c>
      <c r="M219" s="43"/>
      <c r="O219" s="48">
        <f>'Ligações Ativas'!K216</f>
        <v>0</v>
      </c>
    </row>
    <row r="220" spans="1:15" x14ac:dyDescent="0.2">
      <c r="A220" s="41">
        <v>210</v>
      </c>
      <c r="B220" s="41" t="s">
        <v>242</v>
      </c>
      <c r="C220" s="54">
        <f>'Ligações Ativas'!O217</f>
        <v>2.1730745411110263E-2</v>
      </c>
      <c r="D220" s="43">
        <f>IF(C220="-","-",'Ligações Ativas'!F217*(1+C220))</f>
        <v>1718.5511137814874</v>
      </c>
      <c r="E220" s="43">
        <f t="shared" si="10"/>
        <v>1755.8965105110528</v>
      </c>
      <c r="F220" s="43">
        <f t="shared" si="11"/>
        <v>1794.0534505492253</v>
      </c>
      <c r="G220" s="43">
        <f t="shared" si="12"/>
        <v>1833.0395693370342</v>
      </c>
      <c r="H220" s="54" t="str">
        <f>IF('Ligações Ativas'!S217="-","-",'Ligações Ativas'!S217)</f>
        <v>-</v>
      </c>
      <c r="I220" s="43" t="str">
        <f>IF(H220="-","-",IF(('Ligações Ativas'!C217-'Ligações Ativas'!G217)&gt;=0,IF(('Ligações Ativas'!J217*(1+H220))&lt;=D220,'Ligações Ativas'!J217*(1+H220),D220),'Ligações Ativas'!J217*(1+H220)))</f>
        <v>-</v>
      </c>
      <c r="J220" s="43" t="str">
        <f>IF(H220="-","-",IF(('Ligações Ativas'!D217-'Ligações Ativas'!H217)&gt;=0,IF((I220*(1+$H220))&lt;=E220,I220*(1+$H220),E220),I220*(1+$H220)))</f>
        <v>-</v>
      </c>
      <c r="K220" s="43" t="str">
        <f>IF(I220="-","-",IF(('Ligações Ativas'!E217-'Ligações Ativas'!I217)&gt;=0,IF((J220*(1+$H220))&lt;=F220,J220*(1+$H220),F220),J220*(1+$H220)))</f>
        <v>-</v>
      </c>
      <c r="L220" s="43" t="str">
        <f>IF(J220="-","-",IF(('Ligações Ativas'!F217-'Ligações Ativas'!J217)&gt;=0,IF((K220*(1+$H220))&lt;=G220,K220*(1+$H220),G220),K220*(1+$H220)))</f>
        <v>-</v>
      </c>
      <c r="M220" s="43"/>
      <c r="O220" s="48">
        <f>'Ligações Ativas'!K217</f>
        <v>0</v>
      </c>
    </row>
    <row r="221" spans="1:15" x14ac:dyDescent="0.2">
      <c r="A221" s="41">
        <v>211</v>
      </c>
      <c r="B221" s="41" t="s">
        <v>243</v>
      </c>
      <c r="C221" s="54">
        <f>'Ligações Ativas'!O218</f>
        <v>1.8006513814920092E-2</v>
      </c>
      <c r="D221" s="43">
        <f>IF(C221="-","-",'Ligações Ativas'!F218*(1+C221))</f>
        <v>957.94412949983985</v>
      </c>
      <c r="E221" s="43">
        <f t="shared" si="10"/>
        <v>975.19336370160033</v>
      </c>
      <c r="F221" s="43">
        <f t="shared" si="11"/>
        <v>992.75319647731169</v>
      </c>
      <c r="G221" s="43">
        <f t="shared" si="12"/>
        <v>1010.6292206244865</v>
      </c>
      <c r="H221" s="54" t="str">
        <f>IF('Ligações Ativas'!S218="-","-",'Ligações Ativas'!S218)</f>
        <v>-</v>
      </c>
      <c r="I221" s="43" t="str">
        <f>IF(H221="-","-",IF(('Ligações Ativas'!C218-'Ligações Ativas'!G218)&gt;=0,IF(('Ligações Ativas'!J218*(1+H221))&lt;=D221,'Ligações Ativas'!J218*(1+H221),D221),'Ligações Ativas'!J218*(1+H221)))</f>
        <v>-</v>
      </c>
      <c r="J221" s="43" t="str">
        <f>IF(H221="-","-",IF(('Ligações Ativas'!D218-'Ligações Ativas'!H218)&gt;=0,IF((I221*(1+$H221))&lt;=E221,I221*(1+$H221),E221),I221*(1+$H221)))</f>
        <v>-</v>
      </c>
      <c r="K221" s="43" t="str">
        <f>IF(I221="-","-",IF(('Ligações Ativas'!E218-'Ligações Ativas'!I218)&gt;=0,IF((J221*(1+$H221))&lt;=F221,J221*(1+$H221),F221),J221*(1+$H221)))</f>
        <v>-</v>
      </c>
      <c r="L221" s="43" t="str">
        <f>IF(J221="-","-",IF(('Ligações Ativas'!F218-'Ligações Ativas'!J218)&gt;=0,IF((K221*(1+$H221))&lt;=G221,K221*(1+$H221),G221),K221*(1+$H221)))</f>
        <v>-</v>
      </c>
      <c r="M221" s="43"/>
      <c r="O221" s="48">
        <f>'Ligações Ativas'!K218</f>
        <v>0</v>
      </c>
    </row>
    <row r="222" spans="1:15" x14ac:dyDescent="0.2">
      <c r="A222" s="41">
        <v>212</v>
      </c>
      <c r="B222" s="41" t="s">
        <v>244</v>
      </c>
      <c r="C222" s="54">
        <f>'Ligações Ativas'!O219</f>
        <v>2.0024284866601835E-2</v>
      </c>
      <c r="D222" s="43">
        <f>IF(C222="-","-",'Ligações Ativas'!F219*(1+C222))</f>
        <v>2617.3823149677005</v>
      </c>
      <c r="E222" s="43">
        <f t="shared" si="10"/>
        <v>2669.7935240474199</v>
      </c>
      <c r="F222" s="43">
        <f t="shared" si="11"/>
        <v>2723.2542301079543</v>
      </c>
      <c r="G222" s="43">
        <f t="shared" si="12"/>
        <v>2777.7854485758148</v>
      </c>
      <c r="H222" s="54">
        <f>IF('Ligações Ativas'!S219="-","-",'Ligações Ativas'!S219)</f>
        <v>2.1418605319203407E-2</v>
      </c>
      <c r="I222" s="43">
        <f>IF(H222="-","-",IF(('Ligações Ativas'!C219-'Ligações Ativas'!G219)&gt;=0,IF(('Ligações Ativas'!J219*(1+H222))&lt;=D222,'Ligações Ativas'!J219*(1+H222),D222),'Ligações Ativas'!J219*(1+H222)))</f>
        <v>2045.9014664543643</v>
      </c>
      <c r="J222" s="43">
        <f>IF(H222="-","-",IF(('Ligações Ativas'!D219-'Ligações Ativas'!H219)&gt;=0,IF((I222*(1+$H222))&lt;=E222,I222*(1+$H222),E222),I222*(1+$H222)))</f>
        <v>2089.7218224863295</v>
      </c>
      <c r="K222" s="43">
        <f>IF(I222="-","-",IF(('Ligações Ativas'!E219-'Ligações Ativas'!I219)&gt;=0,IF((J222*(1+$H222))&lt;=F222,J222*(1+$H222),F222),J222*(1+$H222)))</f>
        <v>2134.4807494290908</v>
      </c>
      <c r="L222" s="43">
        <f>IF(J222="-","-",IF(('Ligações Ativas'!F219-'Ligações Ativas'!J219)&gt;=0,IF((K222*(1+$H222))&lt;=G222,K222*(1+$H222),G222),K222*(1+$H222)))</f>
        <v>2180.19835016255</v>
      </c>
      <c r="M222" s="43"/>
      <c r="O222" s="48">
        <f>'Ligações Ativas'!K219</f>
        <v>0</v>
      </c>
    </row>
    <row r="223" spans="1:15" x14ac:dyDescent="0.2">
      <c r="A223" s="41">
        <v>213</v>
      </c>
      <c r="B223" s="41" t="s">
        <v>245</v>
      </c>
      <c r="C223" s="54">
        <f>'Ligações Ativas'!O220</f>
        <v>1.9309473392868825E-2</v>
      </c>
      <c r="D223" s="43">
        <f>IF(C223="-","-",'Ligações Ativas'!F220*(1+C223))</f>
        <v>1627.8372290084117</v>
      </c>
      <c r="E223" s="43">
        <f t="shared" si="10"/>
        <v>1659.269908669871</v>
      </c>
      <c r="F223" s="43">
        <f t="shared" si="11"/>
        <v>1691.3095368229199</v>
      </c>
      <c r="G223" s="43">
        <f t="shared" si="12"/>
        <v>1723.9678333233076</v>
      </c>
      <c r="H223" s="54" t="str">
        <f>IF('Ligações Ativas'!S220="-","-",'Ligações Ativas'!S220)</f>
        <v>-</v>
      </c>
      <c r="I223" s="43" t="str">
        <f>IF(H223="-","-",IF(('Ligações Ativas'!C220-'Ligações Ativas'!G220)&gt;=0,IF(('Ligações Ativas'!J220*(1+H223))&lt;=D223,'Ligações Ativas'!J220*(1+H223),D223),'Ligações Ativas'!J220*(1+H223)))</f>
        <v>-</v>
      </c>
      <c r="J223" s="43" t="str">
        <f>IF(H223="-","-",IF(('Ligações Ativas'!D220-'Ligações Ativas'!H220)&gt;=0,IF((I223*(1+$H223))&lt;=E223,I223*(1+$H223),E223),I223*(1+$H223)))</f>
        <v>-</v>
      </c>
      <c r="K223" s="43" t="str">
        <f>IF(I223="-","-",IF(('Ligações Ativas'!E220-'Ligações Ativas'!I220)&gt;=0,IF((J223*(1+$H223))&lt;=F223,J223*(1+$H223),F223),J223*(1+$H223)))</f>
        <v>-</v>
      </c>
      <c r="L223" s="43" t="str">
        <f>IF(J223="-","-",IF(('Ligações Ativas'!F220-'Ligações Ativas'!J220)&gt;=0,IF((K223*(1+$H223))&lt;=G223,K223*(1+$H223),G223),K223*(1+$H223)))</f>
        <v>-</v>
      </c>
      <c r="M223" s="43"/>
      <c r="O223" s="48">
        <f>'Ligações Ativas'!K220</f>
        <v>0</v>
      </c>
    </row>
    <row r="224" spans="1:15" x14ac:dyDescent="0.2">
      <c r="A224" s="41">
        <v>214</v>
      </c>
      <c r="B224" s="41" t="s">
        <v>63</v>
      </c>
      <c r="C224" s="54">
        <f>'Ligações Ativas'!O221</f>
        <v>3.8480755633292708E-2</v>
      </c>
      <c r="D224" s="43">
        <f>IF(C224="-","-",'Ligações Ativas'!F221*(1+C224))</f>
        <v>52296.852372936984</v>
      </c>
      <c r="E224" s="43">
        <f t="shared" si="10"/>
        <v>54309.274769490352</v>
      </c>
      <c r="F224" s="43">
        <f t="shared" si="11"/>
        <v>56399.136700516457</v>
      </c>
      <c r="G224" s="43">
        <f t="shared" si="12"/>
        <v>58569.418097817703</v>
      </c>
      <c r="H224" s="54">
        <f>IF('Ligações Ativas'!S221="-","-",'Ligações Ativas'!S221)</f>
        <v>6.0636654169857883E-2</v>
      </c>
      <c r="I224" s="43">
        <f>IF(H224="-","-",IF(('Ligações Ativas'!C221-'Ligações Ativas'!G221)&gt;=0,IF(('Ligações Ativas'!J221*(1+H224))&lt;=D224,'Ligações Ativas'!J221*(1+H224),D224),'Ligações Ativas'!J221*(1+H224)))</f>
        <v>28770.829881011567</v>
      </c>
      <c r="J224" s="43">
        <f>IF(H224="-","-",IF(('Ligações Ativas'!D221-'Ligações Ativas'!H221)&gt;=0,IF((I224*(1+$H224))&lt;=E224,I224*(1+$H224),E224),I224*(1+$H224)))</f>
        <v>30515.39674268628</v>
      </c>
      <c r="K224" s="43">
        <f>IF(I224="-","-",IF(('Ligações Ativas'!E221-'Ligações Ativas'!I221)&gt;=0,IF((J224*(1+$H224))&lt;=F224,J224*(1+$H224),F224),J224*(1+$H224)))</f>
        <v>32365.74830182856</v>
      </c>
      <c r="L224" s="43">
        <f>IF(J224="-","-",IF(('Ligações Ativas'!F221-'Ligações Ativas'!J221)&gt;=0,IF((K224*(1+$H224))&lt;=G224,K224*(1+$H224),G224),K224*(1+$H224)))</f>
        <v>34328.298988555209</v>
      </c>
      <c r="M224" s="43"/>
      <c r="O224" s="48">
        <f>'Ligações Ativas'!K221</f>
        <v>0</v>
      </c>
    </row>
    <row r="225" spans="1:15" x14ac:dyDescent="0.2">
      <c r="A225" s="41">
        <v>215</v>
      </c>
      <c r="B225" s="41" t="s">
        <v>246</v>
      </c>
      <c r="C225" s="54">
        <f>'Ligações Ativas'!O222</f>
        <v>1.5670904357035744E-2</v>
      </c>
      <c r="D225" s="43">
        <f>IF(C225="-","-",'Ligações Ativas'!F222*(1+C225))</f>
        <v>1895.2419075302287</v>
      </c>
      <c r="E225" s="43">
        <f t="shared" si="10"/>
        <v>1924.942062196581</v>
      </c>
      <c r="F225" s="43">
        <f t="shared" si="11"/>
        <v>1955.1076451460988</v>
      </c>
      <c r="G225" s="43">
        <f t="shared" si="12"/>
        <v>1985.7459500608927</v>
      </c>
      <c r="H225" s="54" t="str">
        <f>IF('Ligações Ativas'!S222="-","-",'Ligações Ativas'!S222)</f>
        <v>-</v>
      </c>
      <c r="I225" s="43" t="str">
        <f>IF(H225="-","-",IF(('Ligações Ativas'!C222-'Ligações Ativas'!G222)&gt;=0,IF(('Ligações Ativas'!J222*(1+H225))&lt;=D225,'Ligações Ativas'!J222*(1+H225),D225),'Ligações Ativas'!J222*(1+H225)))</f>
        <v>-</v>
      </c>
      <c r="J225" s="43" t="str">
        <f>IF(H225="-","-",IF(('Ligações Ativas'!D222-'Ligações Ativas'!H222)&gt;=0,IF((I225*(1+$H225))&lt;=E225,I225*(1+$H225),E225),I225*(1+$H225)))</f>
        <v>-</v>
      </c>
      <c r="K225" s="43" t="str">
        <f>IF(I225="-","-",IF(('Ligações Ativas'!E222-'Ligações Ativas'!I222)&gt;=0,IF((J225*(1+$H225))&lt;=F225,J225*(1+$H225),F225),J225*(1+$H225)))</f>
        <v>-</v>
      </c>
      <c r="L225" s="43" t="str">
        <f>IF(J225="-","-",IF(('Ligações Ativas'!F222-'Ligações Ativas'!J222)&gt;=0,IF((K225*(1+$H225))&lt;=G225,K225*(1+$H225),G225),K225*(1+$H225)))</f>
        <v>-</v>
      </c>
      <c r="M225" s="43"/>
      <c r="O225" s="48">
        <f>'Ligações Ativas'!K222</f>
        <v>0</v>
      </c>
    </row>
    <row r="226" spans="1:15" x14ac:dyDescent="0.2">
      <c r="A226" s="41">
        <v>216</v>
      </c>
      <c r="B226" s="41" t="s">
        <v>247</v>
      </c>
      <c r="C226" s="54">
        <f>'Ligações Ativas'!O223</f>
        <v>2.4702759027002693E-2</v>
      </c>
      <c r="D226" s="43">
        <f>IF(C226="-","-",'Ligações Ativas'!F223*(1+C226))</f>
        <v>1719.4512296473104</v>
      </c>
      <c r="E226" s="43">
        <f t="shared" si="10"/>
        <v>1761.9264190319711</v>
      </c>
      <c r="F226" s="43">
        <f t="shared" si="11"/>
        <v>1805.4508627846276</v>
      </c>
      <c r="G226" s="43">
        <f t="shared" si="12"/>
        <v>1850.0504803830902</v>
      </c>
      <c r="H226" s="54" t="str">
        <f>IF('Ligações Ativas'!S223="-","-",'Ligações Ativas'!S223)</f>
        <v>-</v>
      </c>
      <c r="I226" s="43" t="str">
        <f>IF(H226="-","-",IF(('Ligações Ativas'!C223-'Ligações Ativas'!G223)&gt;=0,IF(('Ligações Ativas'!J223*(1+H226))&lt;=D226,'Ligações Ativas'!J223*(1+H226),D226),'Ligações Ativas'!J223*(1+H226)))</f>
        <v>-</v>
      </c>
      <c r="J226" s="43" t="str">
        <f>IF(H226="-","-",IF(('Ligações Ativas'!D223-'Ligações Ativas'!H223)&gt;=0,IF((I226*(1+$H226))&lt;=E226,I226*(1+$H226),E226),I226*(1+$H226)))</f>
        <v>-</v>
      </c>
      <c r="K226" s="43" t="str">
        <f>IF(I226="-","-",IF(('Ligações Ativas'!E223-'Ligações Ativas'!I223)&gt;=0,IF((J226*(1+$H226))&lt;=F226,J226*(1+$H226),F226),J226*(1+$H226)))</f>
        <v>-</v>
      </c>
      <c r="L226" s="43" t="str">
        <f>IF(J226="-","-",IF(('Ligações Ativas'!F223-'Ligações Ativas'!J223)&gt;=0,IF((K226*(1+$H226))&lt;=G226,K226*(1+$H226),G226),K226*(1+$H226)))</f>
        <v>-</v>
      </c>
      <c r="M226" s="43"/>
      <c r="O226" s="48">
        <f>'Ligações Ativas'!K223</f>
        <v>0</v>
      </c>
    </row>
    <row r="227" spans="1:15" x14ac:dyDescent="0.2">
      <c r="A227" s="41">
        <v>217</v>
      </c>
      <c r="B227" s="41" t="s">
        <v>248</v>
      </c>
      <c r="C227" s="54">
        <f>'Ligações Ativas'!O224</f>
        <v>3.2184569684342822E-2</v>
      </c>
      <c r="D227" s="43">
        <f>IF(C227="-","-",'Ligações Ativas'!F224*(1+C227))</f>
        <v>1005.3477708725499</v>
      </c>
      <c r="E227" s="43">
        <f t="shared" si="10"/>
        <v>1037.7044562611961</v>
      </c>
      <c r="F227" s="43">
        <f t="shared" si="11"/>
        <v>1071.1025276454877</v>
      </c>
      <c r="G227" s="43">
        <f t="shared" si="12"/>
        <v>1105.5755015855696</v>
      </c>
      <c r="H227" s="54" t="str">
        <f>IF('Ligações Ativas'!S224="-","-",'Ligações Ativas'!S224)</f>
        <v>-</v>
      </c>
      <c r="I227" s="43" t="str">
        <f>IF(H227="-","-",IF(('Ligações Ativas'!C224-'Ligações Ativas'!G224)&gt;=0,IF(('Ligações Ativas'!J224*(1+H227))&lt;=D227,'Ligações Ativas'!J224*(1+H227),D227),'Ligações Ativas'!J224*(1+H227)))</f>
        <v>-</v>
      </c>
      <c r="J227" s="43" t="str">
        <f>IF(H227="-","-",IF(('Ligações Ativas'!D224-'Ligações Ativas'!H224)&gt;=0,IF((I227*(1+$H227))&lt;=E227,I227*(1+$H227),E227),I227*(1+$H227)))</f>
        <v>-</v>
      </c>
      <c r="K227" s="43" t="str">
        <f>IF(I227="-","-",IF(('Ligações Ativas'!E224-'Ligações Ativas'!I224)&gt;=0,IF((J227*(1+$H227))&lt;=F227,J227*(1+$H227),F227),J227*(1+$H227)))</f>
        <v>-</v>
      </c>
      <c r="L227" s="43" t="str">
        <f>IF(J227="-","-",IF(('Ligações Ativas'!F224-'Ligações Ativas'!J224)&gt;=0,IF((K227*(1+$H227))&lt;=G227,K227*(1+$H227),G227),K227*(1+$H227)))</f>
        <v>-</v>
      </c>
      <c r="M227" s="43"/>
      <c r="O227" s="48">
        <f>'Ligações Ativas'!K224</f>
        <v>0</v>
      </c>
    </row>
    <row r="228" spans="1:15" x14ac:dyDescent="0.2">
      <c r="A228" s="41">
        <v>218</v>
      </c>
      <c r="B228" s="41" t="s">
        <v>64</v>
      </c>
      <c r="C228" s="54">
        <f>'Ligações Ativas'!O225</f>
        <v>1.1801745485707E-2</v>
      </c>
      <c r="D228" s="43">
        <f>IF(C228="-","-",'Ligações Ativas'!F225*(1+C228))</f>
        <v>15661.679218373258</v>
      </c>
      <c r="E228" s="43">
        <f t="shared" si="10"/>
        <v>15846.514370387284</v>
      </c>
      <c r="F228" s="43">
        <f t="shared" si="11"/>
        <v>16033.530899822192</v>
      </c>
      <c r="G228" s="43">
        <f t="shared" si="12"/>
        <v>16222.75455073911</v>
      </c>
      <c r="H228" s="54">
        <f>IF('Ligações Ativas'!S225="-","-",'Ligações Ativas'!S225)</f>
        <v>5.5670146152007376E-2</v>
      </c>
      <c r="I228" s="43">
        <f>IF(H228="-","-",IF(('Ligações Ativas'!C225-'Ligações Ativas'!G225)&gt;=0,IF(('Ligações Ativas'!J225*(1+H228))&lt;=D228,'Ligações Ativas'!J225*(1+H228),D228),'Ligações Ativas'!J225*(1+H228)))</f>
        <v>10376.181866528079</v>
      </c>
      <c r="J228" s="43">
        <f>IF(H228="-","-",IF(('Ligações Ativas'!D225-'Ligações Ativas'!H225)&gt;=0,IF((I228*(1+$H228))&lt;=E228,I228*(1+$H228),E228),I228*(1+$H228)))</f>
        <v>10953.825427537504</v>
      </c>
      <c r="K228" s="43">
        <f>IF(I228="-","-",IF(('Ligações Ativas'!E225-'Ligações Ativas'!I225)&gt;=0,IF((J228*(1+$H228))&lt;=F228,J228*(1+$H228),F228),J228*(1+$H228)))</f>
        <v>11563.62649001209</v>
      </c>
      <c r="L228" s="43">
        <f>IF(J228="-","-",IF(('Ligações Ativas'!F225-'Ligações Ativas'!J225)&gt;=0,IF((K228*(1+$H228))&lt;=G228,K228*(1+$H228),G228),K228*(1+$H228)))</f>
        <v>12207.375266758285</v>
      </c>
      <c r="M228" s="43"/>
      <c r="O228" s="48">
        <f>'Ligações Ativas'!K225</f>
        <v>0</v>
      </c>
    </row>
    <row r="229" spans="1:15" x14ac:dyDescent="0.2">
      <c r="A229" s="41">
        <v>219</v>
      </c>
      <c r="B229" s="41" t="s">
        <v>249</v>
      </c>
      <c r="C229" s="54">
        <f>'Ligações Ativas'!O226</f>
        <v>1.4189372636436512E-2</v>
      </c>
      <c r="D229" s="43">
        <f>IF(C229="-","-",'Ligações Ativas'!F226*(1+C229))</f>
        <v>5391.4307049352974</v>
      </c>
      <c r="E229" s="43">
        <f t="shared" si="10"/>
        <v>5467.9317242511506</v>
      </c>
      <c r="F229" s="43">
        <f t="shared" si="11"/>
        <v>5545.518245037144</v>
      </c>
      <c r="G229" s="43">
        <f t="shared" si="12"/>
        <v>5624.2056698781344</v>
      </c>
      <c r="H229" s="54">
        <f>IF('Ligações Ativas'!S226="-","-",'Ligações Ativas'!S226)</f>
        <v>-5.555669870926515E-3</v>
      </c>
      <c r="I229" s="43">
        <f>IF(H229="-","-",IF(('Ligações Ativas'!C226-'Ligações Ativas'!G226)&gt;=0,IF(('Ligações Ativas'!J226*(1+H229))&lt;=D229,'Ligações Ativas'!J226*(1+H229),D229),'Ligações Ativas'!J226*(1+H229)))</f>
        <v>177.01109076297507</v>
      </c>
      <c r="J229" s="43">
        <f>IF(H229="-","-",IF(('Ligações Ativas'!D226-'Ligações Ativas'!H226)&gt;=0,IF((I229*(1+$H229))&lt;=E229,I229*(1+$H229),E229),I229*(1+$H229)))</f>
        <v>176.02767557920339</v>
      </c>
      <c r="K229" s="43">
        <f>IF(I229="-","-",IF(('Ligações Ativas'!E226-'Ligações Ativas'!I226)&gt;=0,IF((J229*(1+$H229))&lt;=F229,J229*(1+$H229),F229),J229*(1+$H229)))</f>
        <v>175.04972392553879</v>
      </c>
      <c r="L229" s="43">
        <f>IF(J229="-","-",IF(('Ligações Ativas'!F226-'Ligações Ativas'!J226)&gt;=0,IF((K229*(1+$H229))&lt;=G229,K229*(1+$H229),G229),K229*(1+$H229)))</f>
        <v>174.07720544841166</v>
      </c>
      <c r="M229" s="43"/>
      <c r="O229" s="48">
        <f>'Ligações Ativas'!K226</f>
        <v>0</v>
      </c>
    </row>
    <row r="230" spans="1:15" x14ac:dyDescent="0.2">
      <c r="A230" s="41">
        <v>220</v>
      </c>
      <c r="B230" s="41" t="s">
        <v>250</v>
      </c>
      <c r="C230" s="54">
        <f>'Ligações Ativas'!O227</f>
        <v>3.0540827170293817E-2</v>
      </c>
      <c r="D230" s="43">
        <f>IF(C230="-","-",'Ligações Ativas'!F227*(1+C230))</f>
        <v>1564.360975644506</v>
      </c>
      <c r="E230" s="43">
        <f t="shared" si="10"/>
        <v>1612.1378538336171</v>
      </c>
      <c r="F230" s="43">
        <f t="shared" si="11"/>
        <v>1661.3738774022381</v>
      </c>
      <c r="G230" s="43">
        <f t="shared" si="12"/>
        <v>1712.1136098572208</v>
      </c>
      <c r="H230" s="54" t="str">
        <f>IF('Ligações Ativas'!S227="-","-",'Ligações Ativas'!S227)</f>
        <v>-</v>
      </c>
      <c r="I230" s="43" t="str">
        <f>IF(H230="-","-",IF(('Ligações Ativas'!C227-'Ligações Ativas'!G227)&gt;=0,IF(('Ligações Ativas'!J227*(1+H230))&lt;=D230,'Ligações Ativas'!J227*(1+H230),D230),'Ligações Ativas'!J227*(1+H230)))</f>
        <v>-</v>
      </c>
      <c r="J230" s="43" t="str">
        <f>IF(H230="-","-",IF(('Ligações Ativas'!D227-'Ligações Ativas'!H227)&gt;=0,IF((I230*(1+$H230))&lt;=E230,I230*(1+$H230),E230),I230*(1+$H230)))</f>
        <v>-</v>
      </c>
      <c r="K230" s="43" t="str">
        <f>IF(I230="-","-",IF(('Ligações Ativas'!E227-'Ligações Ativas'!I227)&gt;=0,IF((J230*(1+$H230))&lt;=F230,J230*(1+$H230),F230),J230*(1+$H230)))</f>
        <v>-</v>
      </c>
      <c r="L230" s="43" t="str">
        <f>IF(J230="-","-",IF(('Ligações Ativas'!F227-'Ligações Ativas'!J227)&gt;=0,IF((K230*(1+$H230))&lt;=G230,K230*(1+$H230),G230),K230*(1+$H230)))</f>
        <v>-</v>
      </c>
      <c r="M230" s="43"/>
      <c r="O230" s="48">
        <f>'Ligações Ativas'!K227</f>
        <v>0</v>
      </c>
    </row>
    <row r="231" spans="1:15" x14ac:dyDescent="0.2">
      <c r="A231" s="41">
        <v>221</v>
      </c>
      <c r="B231" s="41" t="s">
        <v>65</v>
      </c>
      <c r="C231" s="54">
        <f>'Ligações Ativas'!O228</f>
        <v>5.913392281362171E-2</v>
      </c>
      <c r="D231" s="43">
        <f>IF(C231="-","-",'Ligações Ativas'!F228*(1+C231))</f>
        <v>72273.180624955916</v>
      </c>
      <c r="E231" s="43">
        <f t="shared" si="10"/>
        <v>76546.977309526992</v>
      </c>
      <c r="F231" s="43">
        <f t="shared" si="11"/>
        <v>81073.50035736461</v>
      </c>
      <c r="G231" s="43">
        <f t="shared" si="12"/>
        <v>85867.694469727139</v>
      </c>
      <c r="H231" s="54">
        <f>IF('Ligações Ativas'!S228="-","-",'Ligações Ativas'!S228)</f>
        <v>7.7725884047246618E-2</v>
      </c>
      <c r="I231" s="43">
        <f>IF(H231="-","-",IF(('Ligações Ativas'!C228-'Ligações Ativas'!G228)&gt;=0,IF(('Ligações Ativas'!J228*(1+H231))&lt;=D231,'Ligações Ativas'!J228*(1+H231),D231),'Ligações Ativas'!J228*(1+H231)))</f>
        <v>24796.317140159048</v>
      </c>
      <c r="J231" s="43">
        <f>IF(H231="-","-",IF(('Ligações Ativas'!D228-'Ligações Ativas'!H228)&gt;=0,IF((I231*(1+$H231))&lt;=E231,I231*(1+$H231),E231),I231*(1+$H231)))</f>
        <v>26723.632810993804</v>
      </c>
      <c r="K231" s="43">
        <f>IF(I231="-","-",IF(('Ligações Ativas'!E228-'Ligações Ativas'!I228)&gt;=0,IF((J231*(1+$H231))&lt;=F231,J231*(1+$H231),F231),J231*(1+$H231)))</f>
        <v>28800.750796182303</v>
      </c>
      <c r="L231" s="43">
        <f>IF(J231="-","-",IF(('Ligações Ativas'!F228-'Ligações Ativas'!J228)&gt;=0,IF((K231*(1+$H231))&lt;=G231,K231*(1+$H231),G231),K231*(1+$H231)))</f>
        <v>31039.314613040013</v>
      </c>
      <c r="M231" s="43"/>
      <c r="O231" s="48">
        <f>'Ligações Ativas'!K228</f>
        <v>0</v>
      </c>
    </row>
    <row r="232" spans="1:15" x14ac:dyDescent="0.2">
      <c r="A232" s="41">
        <v>222</v>
      </c>
      <c r="B232" s="41" t="s">
        <v>251</v>
      </c>
      <c r="C232" s="54">
        <f>'Ligações Ativas'!O229</f>
        <v>9.3227011619485441E-3</v>
      </c>
      <c r="D232" s="43">
        <f>IF(C232="-","-",'Ligações Ativas'!F229*(1+C232))</f>
        <v>1250.5508267396542</v>
      </c>
      <c r="E232" s="43">
        <f t="shared" si="10"/>
        <v>1262.2093383851757</v>
      </c>
      <c r="F232" s="43">
        <f t="shared" si="11"/>
        <v>1273.9765388507615</v>
      </c>
      <c r="G232" s="43">
        <f t="shared" si="12"/>
        <v>1285.8534414098006</v>
      </c>
      <c r="H232" s="54" t="str">
        <f>IF('Ligações Ativas'!S229="-","-",'Ligações Ativas'!S229)</f>
        <v>-</v>
      </c>
      <c r="I232" s="43" t="str">
        <f>IF(H232="-","-",IF(('Ligações Ativas'!C229-'Ligações Ativas'!G229)&gt;=0,IF(('Ligações Ativas'!J229*(1+H232))&lt;=D232,'Ligações Ativas'!J229*(1+H232),D232),'Ligações Ativas'!J229*(1+H232)))</f>
        <v>-</v>
      </c>
      <c r="J232" s="43" t="str">
        <f>IF(H232="-","-",IF(('Ligações Ativas'!D229-'Ligações Ativas'!H229)&gt;=0,IF((I232*(1+$H232))&lt;=E232,I232*(1+$H232),E232),I232*(1+$H232)))</f>
        <v>-</v>
      </c>
      <c r="K232" s="43" t="str">
        <f>IF(I232="-","-",IF(('Ligações Ativas'!E229-'Ligações Ativas'!I229)&gt;=0,IF((J232*(1+$H232))&lt;=F232,J232*(1+$H232),F232),J232*(1+$H232)))</f>
        <v>-</v>
      </c>
      <c r="L232" s="43" t="str">
        <f>IF(J232="-","-",IF(('Ligações Ativas'!F229-'Ligações Ativas'!J229)&gt;=0,IF((K232*(1+$H232))&lt;=G232,K232*(1+$H232),G232),K232*(1+$H232)))</f>
        <v>-</v>
      </c>
      <c r="M232" s="43"/>
      <c r="O232" s="48">
        <f>'Ligações Ativas'!K229</f>
        <v>0</v>
      </c>
    </row>
    <row r="233" spans="1:15" x14ac:dyDescent="0.2">
      <c r="A233" s="41">
        <v>223</v>
      </c>
      <c r="B233" s="41" t="s">
        <v>252</v>
      </c>
      <c r="C233" s="54">
        <f>'Ligações Ativas'!O230</f>
        <v>2.1116800119313054E-2</v>
      </c>
      <c r="D233" s="43">
        <f>IF(C233="-","-",'Ligações Ativas'!F230*(1+C233))</f>
        <v>4807.4178949617262</v>
      </c>
      <c r="E233" s="43">
        <f t="shared" si="10"/>
        <v>4908.9351777396423</v>
      </c>
      <c r="F233" s="43">
        <f t="shared" si="11"/>
        <v>5012.5961806866353</v>
      </c>
      <c r="G233" s="43">
        <f t="shared" si="12"/>
        <v>5118.446172313028</v>
      </c>
      <c r="H233" s="54" t="str">
        <f>IF('Ligações Ativas'!S230="-","-",'Ligações Ativas'!S230)</f>
        <v>-</v>
      </c>
      <c r="I233" s="43" t="str">
        <f>IF(H233="-","-",IF(('Ligações Ativas'!C230-'Ligações Ativas'!G230)&gt;=0,IF(('Ligações Ativas'!J230*(1+H233))&lt;=D233,'Ligações Ativas'!J230*(1+H233),D233),'Ligações Ativas'!J230*(1+H233)))</f>
        <v>-</v>
      </c>
      <c r="J233" s="43" t="str">
        <f>IF(H233="-","-",IF(('Ligações Ativas'!D230-'Ligações Ativas'!H230)&gt;=0,IF((I233*(1+$H233))&lt;=E233,I233*(1+$H233),E233),I233*(1+$H233)))</f>
        <v>-</v>
      </c>
      <c r="K233" s="43" t="str">
        <f>IF(I233="-","-",IF(('Ligações Ativas'!E230-'Ligações Ativas'!I230)&gt;=0,IF((J233*(1+$H233))&lt;=F233,J233*(1+$H233),F233),J233*(1+$H233)))</f>
        <v>-</v>
      </c>
      <c r="L233" s="43" t="str">
        <f>IF(J233="-","-",IF(('Ligações Ativas'!F230-'Ligações Ativas'!J230)&gt;=0,IF((K233*(1+$H233))&lt;=G233,K233*(1+$H233),G233),K233*(1+$H233)))</f>
        <v>-</v>
      </c>
      <c r="M233" s="43"/>
      <c r="O233" s="48">
        <f>'Ligações Ativas'!K230</f>
        <v>0</v>
      </c>
    </row>
    <row r="234" spans="1:15" x14ac:dyDescent="0.2">
      <c r="A234" s="41">
        <v>224</v>
      </c>
      <c r="B234" s="41" t="s">
        <v>253</v>
      </c>
      <c r="C234" s="54">
        <f>'Ligações Ativas'!O231</f>
        <v>6.3621441896487907E-3</v>
      </c>
      <c r="D234" s="43">
        <f>IF(C234="-","-",'Ligações Ativas'!F231*(1+C234))</f>
        <v>1496.4605084100078</v>
      </c>
      <c r="E234" s="43">
        <f t="shared" si="10"/>
        <v>1505.9812059386275</v>
      </c>
      <c r="F234" s="43">
        <f t="shared" si="11"/>
        <v>1515.5624755177103</v>
      </c>
      <c r="G234" s="43">
        <f t="shared" si="12"/>
        <v>1525.2047025153752</v>
      </c>
      <c r="H234" s="54" t="str">
        <f>IF('Ligações Ativas'!S231="-","-",'Ligações Ativas'!S231)</f>
        <v>-</v>
      </c>
      <c r="I234" s="43" t="str">
        <f>IF(H234="-","-",IF(('Ligações Ativas'!C231-'Ligações Ativas'!G231)&gt;=0,IF(('Ligações Ativas'!J231*(1+H234))&lt;=D234,'Ligações Ativas'!J231*(1+H234),D234),'Ligações Ativas'!J231*(1+H234)))</f>
        <v>-</v>
      </c>
      <c r="J234" s="43" t="str">
        <f>IF(H234="-","-",IF(('Ligações Ativas'!D231-'Ligações Ativas'!H231)&gt;=0,IF((I234*(1+$H234))&lt;=E234,I234*(1+$H234),E234),I234*(1+$H234)))</f>
        <v>-</v>
      </c>
      <c r="K234" s="43" t="str">
        <f>IF(I234="-","-",IF(('Ligações Ativas'!E231-'Ligações Ativas'!I231)&gt;=0,IF((J234*(1+$H234))&lt;=F234,J234*(1+$H234),F234),J234*(1+$H234)))</f>
        <v>-</v>
      </c>
      <c r="L234" s="43" t="str">
        <f>IF(J234="-","-",IF(('Ligações Ativas'!F231-'Ligações Ativas'!J231)&gt;=0,IF((K234*(1+$H234))&lt;=G234,K234*(1+$H234),G234),K234*(1+$H234)))</f>
        <v>-</v>
      </c>
      <c r="M234" s="43"/>
      <c r="O234" s="48">
        <f>'Ligações Ativas'!K231</f>
        <v>0</v>
      </c>
    </row>
    <row r="235" spans="1:15" x14ac:dyDescent="0.2">
      <c r="A235" s="41">
        <v>225</v>
      </c>
      <c r="B235" s="41" t="s">
        <v>254</v>
      </c>
      <c r="C235" s="54">
        <f>'Ligações Ativas'!O232</f>
        <v>2.3338315653019585E-2</v>
      </c>
      <c r="D235" s="43">
        <f>IF(C235="-","-",'Ligações Ativas'!F232*(1+C235))</f>
        <v>965.00803166079743</v>
      </c>
      <c r="E235" s="43">
        <f t="shared" si="10"/>
        <v>987.52969371139625</v>
      </c>
      <c r="F235" s="43">
        <f t="shared" si="11"/>
        <v>1010.5769734199625</v>
      </c>
      <c r="G235" s="43">
        <f t="shared" si="12"/>
        <v>1034.1621378173108</v>
      </c>
      <c r="H235" s="54" t="str">
        <f>IF('Ligações Ativas'!S232="-","-",'Ligações Ativas'!S232)</f>
        <v>-</v>
      </c>
      <c r="I235" s="43" t="str">
        <f>IF(H235="-","-",IF(('Ligações Ativas'!C232-'Ligações Ativas'!G232)&gt;=0,IF(('Ligações Ativas'!J232*(1+H235))&lt;=D235,'Ligações Ativas'!J232*(1+H235),D235),'Ligações Ativas'!J232*(1+H235)))</f>
        <v>-</v>
      </c>
      <c r="J235" s="43" t="str">
        <f>IF(H235="-","-",IF(('Ligações Ativas'!D232-'Ligações Ativas'!H232)&gt;=0,IF((I235*(1+$H235))&lt;=E235,I235*(1+$H235),E235),I235*(1+$H235)))</f>
        <v>-</v>
      </c>
      <c r="K235" s="43" t="str">
        <f>IF(I235="-","-",IF(('Ligações Ativas'!E232-'Ligações Ativas'!I232)&gt;=0,IF((J235*(1+$H235))&lt;=F235,J235*(1+$H235),F235),J235*(1+$H235)))</f>
        <v>-</v>
      </c>
      <c r="L235" s="43" t="str">
        <f>IF(J235="-","-",IF(('Ligações Ativas'!F232-'Ligações Ativas'!J232)&gt;=0,IF((K235*(1+$H235))&lt;=G235,K235*(1+$H235),G235),K235*(1+$H235)))</f>
        <v>-</v>
      </c>
      <c r="M235" s="43"/>
      <c r="O235" s="48">
        <f>'Ligações Ativas'!K232</f>
        <v>0</v>
      </c>
    </row>
    <row r="236" spans="1:15" x14ac:dyDescent="0.2">
      <c r="A236" s="141" t="s">
        <v>255</v>
      </c>
      <c r="B236" s="141"/>
      <c r="C236" s="46" t="s">
        <v>22</v>
      </c>
      <c r="D236" s="46">
        <f t="shared" ref="D236:I236" si="13">SUBTOTAL(9,D11:D235)</f>
        <v>2336315.7251172876</v>
      </c>
      <c r="E236" s="46">
        <f t="shared" si="13"/>
        <v>2401024.0538301007</v>
      </c>
      <c r="F236" s="46">
        <f t="shared" si="13"/>
        <v>2467824.6251209076</v>
      </c>
      <c r="G236" s="46">
        <f t="shared" si="13"/>
        <v>2536795.1612828951</v>
      </c>
      <c r="H236" s="46" t="s">
        <v>22</v>
      </c>
      <c r="I236" s="46">
        <f t="shared" si="13"/>
        <v>1338028.477677871</v>
      </c>
      <c r="J236" s="46">
        <f t="shared" ref="J236:L236" si="14">SUBTOTAL(9,J11:J235)</f>
        <v>1426483.1397462785</v>
      </c>
      <c r="K236" s="46">
        <f t="shared" si="14"/>
        <v>1510876.1400201796</v>
      </c>
      <c r="L236" s="46">
        <f t="shared" si="14"/>
        <v>1580602.0133271473</v>
      </c>
      <c r="M236" s="46"/>
    </row>
    <row r="237" spans="1:15" x14ac:dyDescent="0.2">
      <c r="I237" s="64"/>
      <c r="J237" s="64"/>
      <c r="K237" s="64"/>
      <c r="L237" s="64"/>
    </row>
    <row r="238" spans="1:15" x14ac:dyDescent="0.2">
      <c r="I238" s="64"/>
      <c r="J238" s="64"/>
      <c r="K238" s="64"/>
      <c r="L238" s="64"/>
    </row>
    <row r="239" spans="1:15" x14ac:dyDescent="0.2">
      <c r="I239" s="65"/>
      <c r="J239" s="65"/>
      <c r="K239" s="65"/>
      <c r="L239" s="65"/>
    </row>
  </sheetData>
  <autoFilter ref="H10:O239" xr:uid="{7840B869-3E2A-435B-B4CD-4C1795A6EC9C}"/>
  <mergeCells count="8">
    <mergeCell ref="A1:M1"/>
    <mergeCell ref="M9:M10"/>
    <mergeCell ref="A236:B236"/>
    <mergeCell ref="A8:L8"/>
    <mergeCell ref="A9:A10"/>
    <mergeCell ref="B9:B10"/>
    <mergeCell ref="C9:G9"/>
    <mergeCell ref="H9:L9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49E65-5820-4F48-9B19-63103AB25E68}">
  <sheetPr codeName="Planilha9"/>
  <dimension ref="A1:AD243"/>
  <sheetViews>
    <sheetView zoomScale="115" zoomScaleNormal="115" workbookViewId="0">
      <pane xSplit="2" ySplit="11" topLeftCell="C12" activePane="bottomRight" state="frozen"/>
      <selection pane="topRight" activeCell="C1" sqref="C1"/>
      <selection pane="bottomLeft" activeCell="A4" sqref="A4"/>
      <selection pane="bottomRight" activeCell="J5" sqref="J5"/>
    </sheetView>
  </sheetViews>
  <sheetFormatPr defaultColWidth="9.140625" defaultRowHeight="12" x14ac:dyDescent="0.2"/>
  <cols>
    <col min="1" max="1" width="4.28515625" style="49" customWidth="1"/>
    <col min="2" max="2" width="25.85546875" style="50" bestFit="1" customWidth="1"/>
    <col min="3" max="11" width="9.140625" style="49" customWidth="1"/>
    <col min="12" max="12" width="10" style="49" customWidth="1"/>
    <col min="13" max="17" width="9.140625" style="49" customWidth="1"/>
    <col min="18" max="18" width="16.140625" style="49" customWidth="1"/>
    <col min="19" max="19" width="17.5703125" style="62" customWidth="1"/>
    <col min="20" max="20" width="20.42578125" style="39" customWidth="1"/>
    <col min="21" max="21" width="15.28515625" style="48" hidden="1" customWidth="1"/>
    <col min="22" max="16384" width="9.140625" style="39"/>
  </cols>
  <sheetData>
    <row r="1" spans="1:21" ht="18" x14ac:dyDescent="0.2">
      <c r="A1" s="177" t="s">
        <v>336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62"/>
      <c r="O1" s="39"/>
      <c r="P1" s="39"/>
      <c r="Q1" s="39"/>
      <c r="R1" s="39"/>
      <c r="S1" s="39"/>
      <c r="U1" s="39"/>
    </row>
    <row r="2" spans="1:21" x14ac:dyDescent="0.2">
      <c r="N2" s="62"/>
      <c r="O2" s="39"/>
      <c r="P2" s="39"/>
      <c r="Q2" s="39"/>
      <c r="R2" s="39"/>
      <c r="S2" s="39"/>
      <c r="U2" s="39"/>
    </row>
    <row r="3" spans="1:21" s="48" customFormat="1" x14ac:dyDescent="0.2">
      <c r="A3" s="49"/>
      <c r="B3" s="134" t="s">
        <v>293</v>
      </c>
      <c r="C3" s="124"/>
      <c r="D3" s="50" t="s">
        <v>294</v>
      </c>
      <c r="E3" s="49"/>
      <c r="F3" s="49"/>
      <c r="G3" s="49"/>
      <c r="H3" s="49"/>
      <c r="I3" s="49"/>
      <c r="J3" s="49"/>
      <c r="K3" s="49"/>
      <c r="L3" s="49"/>
      <c r="M3" s="49"/>
      <c r="N3" s="39"/>
    </row>
    <row r="4" spans="1:21" s="48" customFormat="1" x14ac:dyDescent="0.2">
      <c r="A4" s="49"/>
      <c r="B4" s="49"/>
      <c r="C4" s="123"/>
      <c r="D4" s="50" t="s">
        <v>295</v>
      </c>
      <c r="E4" s="49"/>
      <c r="F4" s="49"/>
      <c r="G4" s="49"/>
      <c r="H4" s="49"/>
      <c r="I4" s="49"/>
      <c r="J4" s="49"/>
      <c r="K4" s="49"/>
      <c r="L4" s="49"/>
      <c r="M4" s="49"/>
      <c r="N4" s="39"/>
    </row>
    <row r="5" spans="1:21" s="48" customFormat="1" x14ac:dyDescent="0.2">
      <c r="A5" s="49"/>
      <c r="B5" s="49"/>
      <c r="C5" s="125"/>
      <c r="D5" s="50" t="s">
        <v>296</v>
      </c>
      <c r="E5" s="49"/>
      <c r="F5" s="49"/>
      <c r="G5" s="49"/>
      <c r="H5" s="49"/>
      <c r="I5" s="49"/>
      <c r="J5" s="49"/>
      <c r="K5" s="49"/>
      <c r="L5" s="49"/>
      <c r="M5" s="49"/>
      <c r="N5" s="39"/>
    </row>
    <row r="6" spans="1:21" s="48" customFormat="1" x14ac:dyDescent="0.2">
      <c r="A6" s="49"/>
      <c r="B6" s="49"/>
      <c r="C6" s="129"/>
      <c r="D6" s="50" t="s">
        <v>297</v>
      </c>
      <c r="E6" s="49"/>
      <c r="F6" s="49"/>
      <c r="G6" s="49"/>
      <c r="H6" s="49"/>
      <c r="I6" s="49"/>
      <c r="J6" s="49"/>
      <c r="K6" s="49"/>
      <c r="L6" s="49"/>
      <c r="M6" s="49"/>
      <c r="N6" s="39"/>
    </row>
    <row r="9" spans="1:21" x14ac:dyDescent="0.2">
      <c r="A9" s="141" t="s">
        <v>262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62"/>
    </row>
    <row r="10" spans="1:21" x14ac:dyDescent="0.2">
      <c r="A10" s="141" t="s">
        <v>66</v>
      </c>
      <c r="B10" s="141" t="s">
        <v>67</v>
      </c>
      <c r="C10" s="141" t="s">
        <v>6</v>
      </c>
      <c r="D10" s="141"/>
      <c r="E10" s="141"/>
      <c r="F10" s="141"/>
      <c r="G10" s="141"/>
      <c r="H10" s="141" t="s">
        <v>257</v>
      </c>
      <c r="I10" s="141"/>
      <c r="J10" s="141"/>
      <c r="K10" s="141"/>
      <c r="L10" s="141"/>
      <c r="M10" s="141" t="s">
        <v>260</v>
      </c>
      <c r="N10" s="141"/>
      <c r="O10" s="141"/>
      <c r="P10" s="141"/>
      <c r="Q10" s="141"/>
      <c r="R10" s="142" t="s">
        <v>258</v>
      </c>
    </row>
    <row r="11" spans="1:21" x14ac:dyDescent="0.2">
      <c r="A11" s="141"/>
      <c r="B11" s="141"/>
      <c r="C11" s="40" t="s">
        <v>281</v>
      </c>
      <c r="D11" s="40">
        <v>2021</v>
      </c>
      <c r="E11" s="40">
        <v>2022</v>
      </c>
      <c r="F11" s="40">
        <v>2023</v>
      </c>
      <c r="G11" s="40">
        <v>2024</v>
      </c>
      <c r="H11" s="40" t="s">
        <v>281</v>
      </c>
      <c r="I11" s="40">
        <v>2021</v>
      </c>
      <c r="J11" s="40">
        <v>2022</v>
      </c>
      <c r="K11" s="40">
        <v>2023</v>
      </c>
      <c r="L11" s="40">
        <v>2024</v>
      </c>
      <c r="M11" s="40" t="s">
        <v>281</v>
      </c>
      <c r="N11" s="40">
        <v>2021</v>
      </c>
      <c r="O11" s="40">
        <v>2022</v>
      </c>
      <c r="P11" s="40">
        <v>2023</v>
      </c>
      <c r="Q11" s="40">
        <v>2024</v>
      </c>
      <c r="R11" s="143"/>
    </row>
    <row r="12" spans="1:21" x14ac:dyDescent="0.2">
      <c r="A12" s="41">
        <v>1</v>
      </c>
      <c r="B12" s="42" t="s">
        <v>68</v>
      </c>
      <c r="C12" s="54">
        <f>Economias!W8</f>
        <v>1.8693572870723835E-2</v>
      </c>
      <c r="D12" s="43">
        <f>Economias!F8*(1+C12)</f>
        <v>3246.5764167389966</v>
      </c>
      <c r="E12" s="43">
        <f>D12*(1+$C12)</f>
        <v>3307.2665295656807</v>
      </c>
      <c r="F12" s="43">
        <f t="shared" ref="F12:G12" si="0">E12*(1+$C12)</f>
        <v>3369.0911574390225</v>
      </c>
      <c r="G12" s="43">
        <f t="shared" si="0"/>
        <v>3432.07150849872</v>
      </c>
      <c r="H12" s="54">
        <f>IF(Economias!AA8="-","-",Economias!AA8)</f>
        <v>3.0068302562323092E-2</v>
      </c>
      <c r="I12" s="127">
        <f>IF(H12="-","-",IF((Economias!C8-Economias!G8)&gt;=0,IF((Economias!J8*(1+H12))&lt;=D12,Economias!J8*(1+H12),D12),Economias!J8*(1+H12)))</f>
        <v>1264.9238755465328</v>
      </c>
      <c r="J12" s="127">
        <f>IF($H12="-","-",IF((Economias!D8-Economias!H8)&gt;0,IF((I12*(1+$H12))&lt;=E12,I12*(1+$H12),E12),I12*(1+$H12)))</f>
        <v>1302.9579893547725</v>
      </c>
      <c r="K12" s="127">
        <f>IF($H12="-","-",IF((Economias!E8-Economias!I8)&gt;0,IF((J12*(1+$H12))&lt;=F12,J12*(1+$H12),F12),J12*(1+$H12)))</f>
        <v>1342.1357244046881</v>
      </c>
      <c r="L12" s="127">
        <f>IF($H12="-","-",IF((Economias!F8-Economias!J8)&gt;0,IF((K12*(1+$H12))&lt;=G12,K12*(1+$H12),G12),K12*(1+$H12)))</f>
        <v>1382.4914674457909</v>
      </c>
      <c r="M12" s="126">
        <f>IF(Economias!AE8="-","-",Economias!AE8)</f>
        <v>-2.3684210526315794E-2</v>
      </c>
      <c r="N12" s="43">
        <f>IF(M12="-","-",Economias!N8*(1+M12))</f>
        <v>35.147368421052633</v>
      </c>
      <c r="O12" s="43">
        <f>IF($M12="-","-",N12*(1+$M12))</f>
        <v>34.314930747922439</v>
      </c>
      <c r="P12" s="43">
        <f t="shared" ref="P12:Q12" si="1">IF($M12="-","-",O12*(1+$M12))</f>
        <v>33.502208703892698</v>
      </c>
      <c r="Q12" s="43">
        <f t="shared" si="1"/>
        <v>32.708735339853135</v>
      </c>
      <c r="R12" s="43"/>
      <c r="S12" s="62" t="str">
        <f>IF(Q12="-","   ",IF((G12-L12)&gt;=0,"ok","Limitar a água"))</f>
        <v>ok</v>
      </c>
      <c r="U12" s="48" t="str">
        <f>Economias!S8</f>
        <v>ok</v>
      </c>
    </row>
    <row r="13" spans="1:21" x14ac:dyDescent="0.2">
      <c r="A13" s="41">
        <v>2</v>
      </c>
      <c r="B13" s="42" t="s">
        <v>69</v>
      </c>
      <c r="C13" s="54">
        <f>Economias!W9</f>
        <v>1.5549340963207555E-2</v>
      </c>
      <c r="D13" s="43">
        <f>Economias!F9*(1+C13)</f>
        <v>7277.4265773423449</v>
      </c>
      <c r="E13" s="43">
        <f t="shared" ref="E13:G13" si="2">D13*(1+$C13)</f>
        <v>7390.5857645281494</v>
      </c>
      <c r="F13" s="43">
        <f t="shared" si="2"/>
        <v>7505.5045024986248</v>
      </c>
      <c r="G13" s="43">
        <f t="shared" si="2"/>
        <v>7622.2101511088649</v>
      </c>
      <c r="H13" s="54">
        <f>IF(Economias!AA9="-","-",Economias!AA9)</f>
        <v>8.5900840826515182E-2</v>
      </c>
      <c r="I13" s="127">
        <f>IF(H13="-","-",IF((Economias!C9-Economias!G9)&gt;=0,IF((Economias!J9*(1+H13))&lt;=D13,Economias!J9*(1+H13),D13),Economias!J9*(1+H13)))</f>
        <v>3614.9638991114689</v>
      </c>
      <c r="J13" s="127">
        <f>IF($H13="-","-",IF((Economias!D9-Economias!H9)&gt;0,IF((I13*(1+$H13))&lt;=E13,I13*(1+$H13),E13),I13*(1+$H13)))</f>
        <v>3925.4923376026418</v>
      </c>
      <c r="K13" s="127">
        <f>IF($H13="-","-",IF((Economias!E9-Economias!I9)&gt;0,IF((J13*(1+$H13))&lt;=F13,J13*(1+$H13),F13),J13*(1+$H13)))</f>
        <v>4262.6954300607513</v>
      </c>
      <c r="L13" s="127">
        <f>IF($H13="-","-",IF((Economias!F9-Economias!J9)&gt;0,IF((K13*(1+$H13))&lt;=G13,K13*(1+$H13),G13),K13*(1+$H13)))</f>
        <v>4628.8645516903134</v>
      </c>
      <c r="M13" s="126">
        <f>IF(Economias!AE9="-","-",Economias!AE9)</f>
        <v>-3.669763800966578E-2</v>
      </c>
      <c r="N13" s="43">
        <f>IF(M13="-","-",Economias!N9*(1+M13))</f>
        <v>445.04569123953445</v>
      </c>
      <c r="O13" s="43">
        <f t="shared" ref="O13:Q13" si="3">IF($M13="-","-",N13*(1+$M13))</f>
        <v>428.71356556466452</v>
      </c>
      <c r="P13" s="43">
        <f t="shared" si="3"/>
        <v>412.98079032573935</v>
      </c>
      <c r="Q13" s="43">
        <f t="shared" si="3"/>
        <v>397.82537077741972</v>
      </c>
      <c r="R13" s="43"/>
      <c r="S13" s="62" t="str">
        <f t="shared" ref="S13:S76" si="4">IF(Q13="-","   ",IF((G13-L13)&gt;=0,"ok","Limitar a água"))</f>
        <v>ok</v>
      </c>
      <c r="U13" s="48" t="str">
        <f>Economias!S9</f>
        <v>ok</v>
      </c>
    </row>
    <row r="14" spans="1:21" x14ac:dyDescent="0.2">
      <c r="A14" s="41">
        <v>3</v>
      </c>
      <c r="B14" s="42" t="s">
        <v>70</v>
      </c>
      <c r="C14" s="54">
        <f>Economias!W10</f>
        <v>8.5239770460587977E-3</v>
      </c>
      <c r="D14" s="43">
        <f>Economias!F10*(1+C14)</f>
        <v>1083.154751347467</v>
      </c>
      <c r="E14" s="43">
        <f t="shared" ref="E14:G14" si="5">D14*(1+$C14)</f>
        <v>1092.3875375852824</v>
      </c>
      <c r="F14" s="43">
        <f t="shared" si="5"/>
        <v>1101.6990238810599</v>
      </c>
      <c r="G14" s="43">
        <f t="shared" si="5"/>
        <v>1111.0898810722874</v>
      </c>
      <c r="H14" s="54" t="str">
        <f>IF(Economias!AA10="-","-",Economias!AA10)</f>
        <v>-</v>
      </c>
      <c r="I14" s="127" t="str">
        <f>IF(H14="-","-",IF((Economias!C10-Economias!G10)&gt;=0,IF((Economias!J10*(1+H14))&lt;=D14,Economias!J10*(1+H14),D14),Economias!J10*(1+H14)))</f>
        <v>-</v>
      </c>
      <c r="J14" s="127" t="str">
        <f>IF($H14="-","-",IF((Economias!D10-Economias!H10)&gt;0,IF((I14*(1+$H14))&lt;=E14,I14*(1+$H14),E14),I14*(1+$H14)))</f>
        <v>-</v>
      </c>
      <c r="K14" s="127" t="str">
        <f>IF($H14="-","-",IF((Economias!E10-Economias!I10)&gt;0,IF((J14*(1+$H14))&lt;=F14,J14*(1+$H14),F14),J14*(1+$H14)))</f>
        <v>-</v>
      </c>
      <c r="L14" s="127" t="str">
        <f>IF($H14="-","-",IF((Economias!F10-Economias!J10)&gt;0,IF((K14*(1+$H14))&lt;=G14,K14*(1+$H14),G14),K14*(1+$H14)))</f>
        <v>-</v>
      </c>
      <c r="M14" s="54" t="str">
        <f>IF(Economias!AE10="-","-",Economias!AE10)</f>
        <v>-</v>
      </c>
      <c r="N14" s="43" t="str">
        <f>IF(M14="-","-",Economias!N10*(1+M14))</f>
        <v>-</v>
      </c>
      <c r="O14" s="43" t="str">
        <f t="shared" ref="O14:Q14" si="6">IF($M14="-","-",N14*(1+$M14))</f>
        <v>-</v>
      </c>
      <c r="P14" s="43" t="str">
        <f t="shared" si="6"/>
        <v>-</v>
      </c>
      <c r="Q14" s="43" t="str">
        <f t="shared" si="6"/>
        <v>-</v>
      </c>
      <c r="R14" s="43"/>
      <c r="S14" s="62" t="str">
        <f t="shared" si="4"/>
        <v xml:space="preserve">   </v>
      </c>
      <c r="U14" s="48" t="str">
        <f>Economias!S10</f>
        <v>ok</v>
      </c>
    </row>
    <row r="15" spans="1:21" x14ac:dyDescent="0.2">
      <c r="A15" s="41">
        <v>4</v>
      </c>
      <c r="B15" s="42" t="s">
        <v>71</v>
      </c>
      <c r="C15" s="54">
        <f>Economias!W11</f>
        <v>1.7423292804388656E-2</v>
      </c>
      <c r="D15" s="43">
        <f>Economias!F11*(1+C15)</f>
        <v>1551.5705215266928</v>
      </c>
      <c r="E15" s="43">
        <f t="shared" ref="E15:G15" si="7">D15*(1+$C15)</f>
        <v>1578.6039890299105</v>
      </c>
      <c r="F15" s="43">
        <f t="shared" si="7"/>
        <v>1606.1084685529547</v>
      </c>
      <c r="G15" s="43">
        <f t="shared" si="7"/>
        <v>1634.0921666761612</v>
      </c>
      <c r="H15" s="54" t="str">
        <f>IF(Economias!AA11="-","-",Economias!AA11)</f>
        <v>-</v>
      </c>
      <c r="I15" s="127" t="str">
        <f>IF(H15="-","-",IF((Economias!C11-Economias!G11)&gt;=0,IF((Economias!J11*(1+H15))&lt;=D15,Economias!J11*(1+H15),D15),Economias!J11*(1+H15)))</f>
        <v>-</v>
      </c>
      <c r="J15" s="127" t="str">
        <f>IF($H15="-","-",IF((Economias!D11-Economias!H11)&gt;0,IF((I15*(1+$H15))&lt;=E15,I15*(1+$H15),E15),I15*(1+$H15)))</f>
        <v>-</v>
      </c>
      <c r="K15" s="127" t="str">
        <f>IF($H15="-","-",IF((Economias!E11-Economias!I11)&gt;0,IF((J15*(1+$H15))&lt;=F15,J15*(1+$H15),F15),J15*(1+$H15)))</f>
        <v>-</v>
      </c>
      <c r="L15" s="127" t="str">
        <f>IF($H15="-","-",IF((Economias!F11-Economias!J11)&gt;0,IF((K15*(1+$H15))&lt;=G15,K15*(1+$H15),G15),K15*(1+$H15)))</f>
        <v>-</v>
      </c>
      <c r="M15" s="54" t="str">
        <f>IF(Economias!AE11="-","-",Economias!AE11)</f>
        <v>-</v>
      </c>
      <c r="N15" s="43" t="str">
        <f>IF(M15="-","-",Economias!N11*(1+M15))</f>
        <v>-</v>
      </c>
      <c r="O15" s="43" t="str">
        <f t="shared" ref="O15:Q15" si="8">IF($M15="-","-",N15*(1+$M15))</f>
        <v>-</v>
      </c>
      <c r="P15" s="43" t="str">
        <f t="shared" si="8"/>
        <v>-</v>
      </c>
      <c r="Q15" s="43" t="str">
        <f t="shared" si="8"/>
        <v>-</v>
      </c>
      <c r="R15" s="43"/>
      <c r="S15" s="62" t="str">
        <f t="shared" si="4"/>
        <v xml:space="preserve">   </v>
      </c>
      <c r="U15" s="48" t="str">
        <f>Economias!S11</f>
        <v>ok</v>
      </c>
    </row>
    <row r="16" spans="1:21" x14ac:dyDescent="0.2">
      <c r="A16" s="41">
        <v>5</v>
      </c>
      <c r="B16" s="42" t="s">
        <v>72</v>
      </c>
      <c r="C16" s="54">
        <f>Economias!W12</f>
        <v>1.9727489388532689E-2</v>
      </c>
      <c r="D16" s="43">
        <f>Economias!F12*(1+C16)</f>
        <v>824.95953891532292</v>
      </c>
      <c r="E16" s="43">
        <f t="shared" ref="E16:G16" si="9">D16*(1+$C16)</f>
        <v>841.23391946524373</v>
      </c>
      <c r="F16" s="43">
        <f t="shared" si="9"/>
        <v>857.82935268476808</v>
      </c>
      <c r="G16" s="43">
        <f t="shared" si="9"/>
        <v>874.75217213702865</v>
      </c>
      <c r="H16" s="54" t="str">
        <f>IF(Economias!AA12="-","-",Economias!AA12)</f>
        <v>-</v>
      </c>
      <c r="I16" s="127" t="str">
        <f>IF(H16="-","-",IF((Economias!C12-Economias!G12)&gt;=0,IF((Economias!J12*(1+H16))&lt;=D16,Economias!J12*(1+H16),D16),Economias!J12*(1+H16)))</f>
        <v>-</v>
      </c>
      <c r="J16" s="127" t="str">
        <f>IF($H16="-","-",IF((Economias!D12-Economias!H12)&gt;0,IF((I16*(1+$H16))&lt;=E16,I16*(1+$H16),E16),I16*(1+$H16)))</f>
        <v>-</v>
      </c>
      <c r="K16" s="127" t="str">
        <f>IF($H16="-","-",IF((Economias!E12-Economias!I12)&gt;0,IF((J16*(1+$H16))&lt;=F16,J16*(1+$H16),F16),J16*(1+$H16)))</f>
        <v>-</v>
      </c>
      <c r="L16" s="127" t="str">
        <f>IF($H16="-","-",IF((Economias!F12-Economias!J12)&gt;0,IF((K16*(1+$H16))&lt;=G16,K16*(1+$H16),G16),K16*(1+$H16)))</f>
        <v>-</v>
      </c>
      <c r="M16" s="54" t="str">
        <f>IF(Economias!AE12="-","-",Economias!AE12)</f>
        <v>-</v>
      </c>
      <c r="N16" s="43" t="str">
        <f>IF(M16="-","-",Economias!N12*(1+M16))</f>
        <v>-</v>
      </c>
      <c r="O16" s="43" t="str">
        <f t="shared" ref="O16:Q16" si="10">IF($M16="-","-",N16*(1+$M16))</f>
        <v>-</v>
      </c>
      <c r="P16" s="43" t="str">
        <f t="shared" si="10"/>
        <v>-</v>
      </c>
      <c r="Q16" s="43" t="str">
        <f t="shared" si="10"/>
        <v>-</v>
      </c>
      <c r="R16" s="43"/>
      <c r="S16" s="62" t="str">
        <f t="shared" si="4"/>
        <v xml:space="preserve">   </v>
      </c>
      <c r="U16" s="48" t="str">
        <f>Economias!S12</f>
        <v>ok</v>
      </c>
    </row>
    <row r="17" spans="1:21" x14ac:dyDescent="0.2">
      <c r="A17" s="41">
        <v>6</v>
      </c>
      <c r="B17" s="42" t="s">
        <v>28</v>
      </c>
      <c r="C17" s="54">
        <f>Economias!W13</f>
        <v>4.1630408819089436E-2</v>
      </c>
      <c r="D17" s="43">
        <f>Economias!F13*(1+C17)</f>
        <v>83727.293891287234</v>
      </c>
      <c r="E17" s="43">
        <f t="shared" ref="E17:G17" si="11">D17*(1+$C17)</f>
        <v>87212.895365297576</v>
      </c>
      <c r="F17" s="43">
        <f t="shared" si="11"/>
        <v>90843.603853651395</v>
      </c>
      <c r="G17" s="43">
        <f t="shared" si="11"/>
        <v>94625.460220678317</v>
      </c>
      <c r="H17" s="126">
        <f>IF(Economias!AA13="-","-",Economias!AA13)</f>
        <v>0.11575178997613365</v>
      </c>
      <c r="I17" s="127">
        <f>IF(H17="-","-",IF((Economias!C13-Economias!G13)&gt;=0,IF((Economias!J13*(1+H17))&lt;=D17,Economias!J13*(1+H17),D17),Economias!J13*(1+H17)))</f>
        <v>31296.837708830546</v>
      </c>
      <c r="J17" s="127">
        <f>IF($H17="-","-",IF((Economias!D13-Economias!H13)&gt;0,IF((I17*(1+$H17))&lt;=E17,I17*(1+$H17),E17),I17*(1+$H17)))</f>
        <v>34919.502694220238</v>
      </c>
      <c r="K17" s="127">
        <f>IF($H17="-","-",IF((Economias!E13-Economias!I13)&gt;0,IF((J17*(1+$H17))&lt;=F17,J17*(1+$H17),F17),J17*(1+$H17)))</f>
        <v>38961.49763615265</v>
      </c>
      <c r="L17" s="127">
        <f>IF($H17="-","-",IF((Economias!F13-Economias!J13)&gt;0,IF((K17*(1+$H17))&lt;=G17,K17*(1+$H17),G17),K17*(1+$H17)))</f>
        <v>43471.360727688218</v>
      </c>
      <c r="M17" s="126">
        <f>IF(Economias!AE13="-","-",Economias!AE13)</f>
        <v>-5.7471264367816091E-3</v>
      </c>
      <c r="N17" s="43">
        <f>IF(M17="-","-",Economias!N13*(1+M17))</f>
        <v>172.00574712643677</v>
      </c>
      <c r="O17" s="43">
        <f t="shared" ref="O17:Q17" si="12">IF($M17="-","-",N17*(1+$M17))</f>
        <v>171.01720834984806</v>
      </c>
      <c r="P17" s="43">
        <f t="shared" si="12"/>
        <v>170.03435083059605</v>
      </c>
      <c r="Q17" s="43">
        <f t="shared" si="12"/>
        <v>169.05714191777653</v>
      </c>
      <c r="R17" s="43"/>
      <c r="S17" s="62" t="str">
        <f t="shared" si="4"/>
        <v>ok</v>
      </c>
      <c r="U17" s="48" t="str">
        <f>Economias!S13</f>
        <v>ok</v>
      </c>
    </row>
    <row r="18" spans="1:21" x14ac:dyDescent="0.2">
      <c r="A18" s="41">
        <v>7</v>
      </c>
      <c r="B18" s="42" t="s">
        <v>73</v>
      </c>
      <c r="C18" s="54">
        <f>Economias!W14</f>
        <v>2.2752875600083464E-2</v>
      </c>
      <c r="D18" s="43">
        <f>Economias!F14*(1+C18)</f>
        <v>9764.2217033539964</v>
      </c>
      <c r="E18" s="43">
        <f t="shared" ref="E18:G18" si="13">D18*(1+$C18)</f>
        <v>9986.3858251020447</v>
      </c>
      <c r="F18" s="43">
        <f t="shared" si="13"/>
        <v>10213.604819475027</v>
      </c>
      <c r="G18" s="43">
        <f t="shared" si="13"/>
        <v>10445.993699360955</v>
      </c>
      <c r="H18" s="54" t="str">
        <f>IF(Economias!AA14="-","-",Economias!AA14)</f>
        <v>-</v>
      </c>
      <c r="I18" s="127" t="str">
        <f>IF(H18="-","-",IF((Economias!C14-Economias!G14)&gt;=0,IF((Economias!J14*(1+H18))&lt;=D18,Economias!J14*(1+H18),D18),Economias!J14*(1+H18)))</f>
        <v>-</v>
      </c>
      <c r="J18" s="127" t="str">
        <f>IF($H18="-","-",IF((Economias!D14-Economias!H14)&gt;0,IF((I18*(1+$H18))&lt;=E18,I18*(1+$H18),E18),I18*(1+$H18)))</f>
        <v>-</v>
      </c>
      <c r="K18" s="127" t="str">
        <f>IF($H18="-","-",IF((Economias!E14-Economias!I14)&gt;0,IF((J18*(1+$H18))&lt;=F18,J18*(1+$H18),F18),J18*(1+$H18)))</f>
        <v>-</v>
      </c>
      <c r="L18" s="127" t="str">
        <f>IF($H18="-","-",IF((Economias!F14-Economias!J14)&gt;0,IF((K18*(1+$H18))&lt;=G18,K18*(1+$H18),G18),K18*(1+$H18)))</f>
        <v>-</v>
      </c>
      <c r="M18" s="54" t="str">
        <f>IF(Economias!AE14="-","-",Economias!AE14)</f>
        <v>-</v>
      </c>
      <c r="N18" s="43" t="str">
        <f>IF(M18="-","-",Economias!N14*(1+M18))</f>
        <v>-</v>
      </c>
      <c r="O18" s="43" t="str">
        <f t="shared" ref="O18:Q18" si="14">IF($M18="-","-",N18*(1+$M18))</f>
        <v>-</v>
      </c>
      <c r="P18" s="43" t="str">
        <f t="shared" si="14"/>
        <v>-</v>
      </c>
      <c r="Q18" s="43" t="str">
        <f t="shared" si="14"/>
        <v>-</v>
      </c>
      <c r="R18" s="43"/>
      <c r="S18" s="62" t="str">
        <f t="shared" si="4"/>
        <v xml:space="preserve">   </v>
      </c>
      <c r="U18" s="48" t="str">
        <f>Economias!S14</f>
        <v>ok</v>
      </c>
    </row>
    <row r="19" spans="1:21" x14ac:dyDescent="0.2">
      <c r="A19" s="41">
        <v>8</v>
      </c>
      <c r="B19" s="42" t="s">
        <v>74</v>
      </c>
      <c r="C19" s="54">
        <f>Economias!W15</f>
        <v>1.0458228329389724E-2</v>
      </c>
      <c r="D19" s="43">
        <f>Economias!F15*(1+C19)</f>
        <v>953.8725675429439</v>
      </c>
      <c r="E19" s="43">
        <f t="shared" ref="E19:G19" si="15">D19*(1+$C19)</f>
        <v>963.84838465144924</v>
      </c>
      <c r="F19" s="43">
        <f t="shared" si="15"/>
        <v>973.9285311330475</v>
      </c>
      <c r="G19" s="43">
        <f t="shared" si="15"/>
        <v>984.11409808814403</v>
      </c>
      <c r="H19" s="54" t="str">
        <f>IF(Economias!AA15="-","-",Economias!AA15)</f>
        <v>-</v>
      </c>
      <c r="I19" s="127" t="str">
        <f>IF(H19="-","-",IF((Economias!C15-Economias!G15)&gt;=0,IF((Economias!J15*(1+H19))&lt;=D19,Economias!J15*(1+H19),D19),Economias!J15*(1+H19)))</f>
        <v>-</v>
      </c>
      <c r="J19" s="127" t="str">
        <f>IF($H19="-","-",IF((Economias!D15-Economias!H15)&gt;0,IF((I19*(1+$H19))&lt;=E19,I19*(1+$H19),E19),I19*(1+$H19)))</f>
        <v>-</v>
      </c>
      <c r="K19" s="127" t="str">
        <f>IF($H19="-","-",IF((Economias!E15-Economias!I15)&gt;0,IF((J19*(1+$H19))&lt;=F19,J19*(1+$H19),F19),J19*(1+$H19)))</f>
        <v>-</v>
      </c>
      <c r="L19" s="127" t="str">
        <f>IF($H19="-","-",IF((Economias!F15-Economias!J15)&gt;0,IF((K19*(1+$H19))&lt;=G19,K19*(1+$H19),G19),K19*(1+$H19)))</f>
        <v>-</v>
      </c>
      <c r="M19" s="54" t="str">
        <f>IF(Economias!AE15="-","-",Economias!AE15)</f>
        <v>-</v>
      </c>
      <c r="N19" s="43" t="str">
        <f>IF(M19="-","-",Economias!N15*(1+M19))</f>
        <v>-</v>
      </c>
      <c r="O19" s="43" t="str">
        <f t="shared" ref="O19:Q19" si="16">IF($M19="-","-",N19*(1+$M19))</f>
        <v>-</v>
      </c>
      <c r="P19" s="43" t="str">
        <f t="shared" si="16"/>
        <v>-</v>
      </c>
      <c r="Q19" s="43" t="str">
        <f t="shared" si="16"/>
        <v>-</v>
      </c>
      <c r="R19" s="43"/>
      <c r="S19" s="62" t="str">
        <f t="shared" si="4"/>
        <v xml:space="preserve">   </v>
      </c>
      <c r="U19" s="48" t="str">
        <f>Economias!S15</f>
        <v>ok</v>
      </c>
    </row>
    <row r="20" spans="1:21" x14ac:dyDescent="0.2">
      <c r="A20" s="41">
        <v>9</v>
      </c>
      <c r="B20" s="42" t="s">
        <v>75</v>
      </c>
      <c r="C20" s="54">
        <f>Economias!W16</f>
        <v>2.1827841256073788E-2</v>
      </c>
      <c r="D20" s="43">
        <f>Economias!F16*(1+C20)</f>
        <v>2368.5969360315789</v>
      </c>
      <c r="E20" s="43">
        <f t="shared" ref="E20:G20" si="17">D20*(1+$C20)</f>
        <v>2420.2982939508988</v>
      </c>
      <c r="F20" s="43">
        <f t="shared" si="17"/>
        <v>2473.128180903605</v>
      </c>
      <c r="G20" s="43">
        <f t="shared" si="17"/>
        <v>2527.1112302422912</v>
      </c>
      <c r="H20" s="54" t="str">
        <f>IF(Economias!AA16="-","-",Economias!AA16)</f>
        <v>-</v>
      </c>
      <c r="I20" s="127" t="str">
        <f>IF(H20="-","-",IF((Economias!C16-Economias!G16)&gt;=0,IF((Economias!J16*(1+H20))&lt;=D20,Economias!J16*(1+H20),D20),Economias!J16*(1+H20)))</f>
        <v>-</v>
      </c>
      <c r="J20" s="127" t="str">
        <f>IF($H20="-","-",IF((Economias!D16-Economias!H16)&gt;0,IF((I20*(1+$H20))&lt;=E20,I20*(1+$H20),E20),I20*(1+$H20)))</f>
        <v>-</v>
      </c>
      <c r="K20" s="127" t="str">
        <f>IF($H20="-","-",IF((Economias!E16-Economias!I16)&gt;0,IF((J20*(1+$H20))&lt;=F20,J20*(1+$H20),F20),J20*(1+$H20)))</f>
        <v>-</v>
      </c>
      <c r="L20" s="127" t="str">
        <f>IF($H20="-","-",IF((Economias!F16-Economias!J16)&gt;0,IF((K20*(1+$H20))&lt;=G20,K20*(1+$H20),G20),K20*(1+$H20)))</f>
        <v>-</v>
      </c>
      <c r="M20" s="54" t="str">
        <f>IF(Economias!AE16="-","-",Economias!AE16)</f>
        <v>-</v>
      </c>
      <c r="N20" s="43" t="str">
        <f>IF(M20="-","-",Economias!N16*(1+M20))</f>
        <v>-</v>
      </c>
      <c r="O20" s="43" t="str">
        <f t="shared" ref="O20:Q20" si="18">IF($M20="-","-",N20*(1+$M20))</f>
        <v>-</v>
      </c>
      <c r="P20" s="43" t="str">
        <f t="shared" si="18"/>
        <v>-</v>
      </c>
      <c r="Q20" s="43" t="str">
        <f t="shared" si="18"/>
        <v>-</v>
      </c>
      <c r="R20" s="43"/>
      <c r="S20" s="62" t="str">
        <f t="shared" si="4"/>
        <v xml:space="preserve">   </v>
      </c>
      <c r="U20" s="48" t="str">
        <f>Economias!S16</f>
        <v>ok</v>
      </c>
    </row>
    <row r="21" spans="1:21" x14ac:dyDescent="0.2">
      <c r="A21" s="41">
        <v>10</v>
      </c>
      <c r="B21" s="42" t="s">
        <v>76</v>
      </c>
      <c r="C21" s="54">
        <f>Economias!W17</f>
        <v>3.7893093196121296E-2</v>
      </c>
      <c r="D21" s="43">
        <f>Economias!F17*(1+C21)</f>
        <v>3855.7728412235901</v>
      </c>
      <c r="E21" s="43">
        <f t="shared" ref="E21:G21" si="19">D21*(1+$C21)</f>
        <v>4001.8800008391486</v>
      </c>
      <c r="F21" s="43">
        <f t="shared" si="19"/>
        <v>4153.5236126706404</v>
      </c>
      <c r="G21" s="43">
        <f t="shared" si="19"/>
        <v>4310.9134700178593</v>
      </c>
      <c r="H21" s="54" t="str">
        <f>IF(Economias!AA17="-","-",Economias!AA17)</f>
        <v>-</v>
      </c>
      <c r="I21" s="127" t="str">
        <f>IF(H21="-","-",IF((Economias!C17-Economias!G17)&gt;=0,IF((Economias!J17*(1+H21))&lt;=D21,Economias!J17*(1+H21),D21),Economias!J17*(1+H21)))</f>
        <v>-</v>
      </c>
      <c r="J21" s="127" t="str">
        <f>IF($H21="-","-",IF((Economias!D17-Economias!H17)&gt;0,IF((I21*(1+$H21))&lt;=E21,I21*(1+$H21),E21),I21*(1+$H21)))</f>
        <v>-</v>
      </c>
      <c r="K21" s="127" t="str">
        <f>IF($H21="-","-",IF((Economias!E17-Economias!I17)&gt;0,IF((J21*(1+$H21))&lt;=F21,J21*(1+$H21),F21),J21*(1+$H21)))</f>
        <v>-</v>
      </c>
      <c r="L21" s="127" t="str">
        <f>IF($H21="-","-",IF((Economias!F17-Economias!J17)&gt;0,IF((K21*(1+$H21))&lt;=G21,K21*(1+$H21),G21),K21*(1+$H21)))</f>
        <v>-</v>
      </c>
      <c r="M21" s="54" t="str">
        <f>IF(Economias!AE17="-","-",Economias!AE17)</f>
        <v>-</v>
      </c>
      <c r="N21" s="43" t="str">
        <f>IF(M21="-","-",Economias!N17*(1+M21))</f>
        <v>-</v>
      </c>
      <c r="O21" s="43" t="str">
        <f t="shared" ref="O21:Q21" si="20">IF($M21="-","-",N21*(1+$M21))</f>
        <v>-</v>
      </c>
      <c r="P21" s="43" t="str">
        <f t="shared" si="20"/>
        <v>-</v>
      </c>
      <c r="Q21" s="43" t="str">
        <f t="shared" si="20"/>
        <v>-</v>
      </c>
      <c r="R21" s="43"/>
      <c r="S21" s="62" t="str">
        <f t="shared" si="4"/>
        <v xml:space="preserve">   </v>
      </c>
      <c r="U21" s="48" t="str">
        <f>Economias!S17</f>
        <v>ok</v>
      </c>
    </row>
    <row r="22" spans="1:21" x14ac:dyDescent="0.2">
      <c r="A22" s="41">
        <v>11</v>
      </c>
      <c r="B22" s="42" t="s">
        <v>77</v>
      </c>
      <c r="C22" s="54">
        <f>Economias!W18</f>
        <v>1.960753447115093E-2</v>
      </c>
      <c r="D22" s="43">
        <f>Economias!F18*(1+C22)</f>
        <v>3477.8813000810956</v>
      </c>
      <c r="E22" s="43">
        <f t="shared" ref="E22:G22" si="21">D22*(1+$C22)</f>
        <v>3546.0739775590064</v>
      </c>
      <c r="F22" s="43">
        <f t="shared" si="21"/>
        <v>3615.6037453112453</v>
      </c>
      <c r="G22" s="43">
        <f t="shared" si="21"/>
        <v>3686.4968203814578</v>
      </c>
      <c r="H22" s="126">
        <f>IF(Economias!AA18="-","-",Economias!AA18)</f>
        <v>0.21333333333333335</v>
      </c>
      <c r="I22" s="127">
        <f>IF(H22="-","-",IF((Economias!C18-Economias!G18)&gt;=0,IF((Economias!J18*(1+H22))&lt;=D22,Economias!J18*(1+H22),D22),Economias!J18*(1+H22)))</f>
        <v>2097.8533333333335</v>
      </c>
      <c r="J22" s="127">
        <f>IF($H22="-","-",IF((Economias!D18-Economias!H18)&gt;0,IF((I22*(1+$H22))&lt;=E22,I22*(1+$H22),E22),I22*(1+$H22)))</f>
        <v>2545.3953777777779</v>
      </c>
      <c r="K22" s="127">
        <f>IF($H22="-","-",IF((Economias!E18-Economias!I18)&gt;0,IF((J22*(1+$H22))&lt;=F22,J22*(1+$H22),F22),J22*(1+$H22)))</f>
        <v>3088.4130583703704</v>
      </c>
      <c r="L22" s="127">
        <f>IF($H22="-","-",IF((Economias!F18-Economias!J18)&gt;0,IF((K22*(1+$H22))&lt;=G22,K22*(1+$H22),G22),K22*(1+$H22)))</f>
        <v>3686.4968203814578</v>
      </c>
      <c r="M22" s="54">
        <f>IF(Economias!AE18="-","-",Economias!AE18)</f>
        <v>0.125</v>
      </c>
      <c r="N22" s="43">
        <f>IF(M22="-","-",Economias!N18*(1+M22))</f>
        <v>5.625</v>
      </c>
      <c r="O22" s="43">
        <f t="shared" ref="O22:Q22" si="22">IF($M22="-","-",N22*(1+$M22))</f>
        <v>6.328125</v>
      </c>
      <c r="P22" s="43">
        <f t="shared" si="22"/>
        <v>7.119140625</v>
      </c>
      <c r="Q22" s="43">
        <f t="shared" si="22"/>
        <v>8.009033203125</v>
      </c>
      <c r="R22" s="43"/>
      <c r="S22" s="62" t="str">
        <f t="shared" si="4"/>
        <v>ok</v>
      </c>
      <c r="T22" s="39" t="s">
        <v>285</v>
      </c>
      <c r="U22" s="48" t="str">
        <f>Economias!S18</f>
        <v>ok</v>
      </c>
    </row>
    <row r="23" spans="1:21" x14ac:dyDescent="0.2">
      <c r="A23" s="41">
        <v>12</v>
      </c>
      <c r="B23" s="42" t="s">
        <v>78</v>
      </c>
      <c r="C23" s="54">
        <f>Economias!W19</f>
        <v>1.7837421643593372E-2</v>
      </c>
      <c r="D23" s="43">
        <f>Economias!F19*(1+C23)</f>
        <v>690.09377187435632</v>
      </c>
      <c r="E23" s="43">
        <f t="shared" ref="E23:G23" si="23">D23*(1+$C23)</f>
        <v>702.40326545689697</v>
      </c>
      <c r="F23" s="43">
        <f t="shared" si="23"/>
        <v>714.93232866668859</v>
      </c>
      <c r="G23" s="43">
        <f t="shared" si="23"/>
        <v>727.68487805975246</v>
      </c>
      <c r="H23" s="54" t="str">
        <f>IF(Economias!AA19="-","-",Economias!AA19)</f>
        <v>-</v>
      </c>
      <c r="I23" s="127" t="str">
        <f>IF(H23="-","-",IF((Economias!C19-Economias!G19)&gt;=0,IF((Economias!J19*(1+H23))&lt;=D23,Economias!J19*(1+H23),D23),Economias!J19*(1+H23)))</f>
        <v>-</v>
      </c>
      <c r="J23" s="127" t="str">
        <f>IF($H23="-","-",IF((Economias!D19-Economias!H19)&gt;0,IF((I23*(1+$H23))&lt;=E23,I23*(1+$H23),E23),I23*(1+$H23)))</f>
        <v>-</v>
      </c>
      <c r="K23" s="127" t="str">
        <f>IF($H23="-","-",IF((Economias!E19-Economias!I19)&gt;0,IF((J23*(1+$H23))&lt;=F23,J23*(1+$H23),F23),J23*(1+$H23)))</f>
        <v>-</v>
      </c>
      <c r="L23" s="127" t="str">
        <f>IF($H23="-","-",IF((Economias!F19-Economias!J19)&gt;0,IF((K23*(1+$H23))&lt;=G23,K23*(1+$H23),G23),K23*(1+$H23)))</f>
        <v>-</v>
      </c>
      <c r="M23" s="54" t="str">
        <f>IF(Economias!AE19="-","-",Economias!AE19)</f>
        <v>-</v>
      </c>
      <c r="N23" s="43" t="str">
        <f>IF(M23="-","-",Economias!N19*(1+M23))</f>
        <v>-</v>
      </c>
      <c r="O23" s="43" t="str">
        <f t="shared" ref="O23:Q23" si="24">IF($M23="-","-",N23*(1+$M23))</f>
        <v>-</v>
      </c>
      <c r="P23" s="43" t="str">
        <f t="shared" si="24"/>
        <v>-</v>
      </c>
      <c r="Q23" s="43" t="str">
        <f t="shared" si="24"/>
        <v>-</v>
      </c>
      <c r="R23" s="43"/>
      <c r="S23" s="62" t="str">
        <f t="shared" si="4"/>
        <v xml:space="preserve">   </v>
      </c>
      <c r="U23" s="48" t="str">
        <f>Economias!S19</f>
        <v>ok</v>
      </c>
    </row>
    <row r="24" spans="1:21" x14ac:dyDescent="0.2">
      <c r="A24" s="41">
        <v>13</v>
      </c>
      <c r="B24" s="42" t="s">
        <v>79</v>
      </c>
      <c r="C24" s="54">
        <f>Economias!W20</f>
        <v>1.8649634731623316E-2</v>
      </c>
      <c r="D24" s="43">
        <f>Economias!F20*(1+C24)</f>
        <v>2553.7546342721798</v>
      </c>
      <c r="E24" s="43">
        <f t="shared" ref="E24:G24" si="25">D24*(1+$C24)</f>
        <v>2601.3812253955466</v>
      </c>
      <c r="F24" s="43">
        <f t="shared" si="25"/>
        <v>2649.8960350468765</v>
      </c>
      <c r="G24" s="43">
        <f t="shared" si="25"/>
        <v>2699.3156281772776</v>
      </c>
      <c r="H24" s="54" t="str">
        <f>IF(Economias!AA20="-","-",Economias!AA20)</f>
        <v>-</v>
      </c>
      <c r="I24" s="127" t="str">
        <f>IF(H24="-","-",IF((Economias!C20-Economias!G20)&gt;=0,IF((Economias!J20*(1+H24))&lt;=D24,Economias!J20*(1+H24),D24),Economias!J20*(1+H24)))</f>
        <v>-</v>
      </c>
      <c r="J24" s="127" t="str">
        <f>IF($H24="-","-",IF((Economias!D20-Economias!H20)&gt;0,IF((I24*(1+$H24))&lt;=E24,I24*(1+$H24),E24),I24*(1+$H24)))</f>
        <v>-</v>
      </c>
      <c r="K24" s="127" t="str">
        <f>IF($H24="-","-",IF((Economias!E20-Economias!I20)&gt;0,IF((J24*(1+$H24))&lt;=F24,J24*(1+$H24),F24),J24*(1+$H24)))</f>
        <v>-</v>
      </c>
      <c r="L24" s="127" t="str">
        <f>IF($H24="-","-",IF((Economias!F20-Economias!J20)&gt;0,IF((K24*(1+$H24))&lt;=G24,K24*(1+$H24),G24),K24*(1+$H24)))</f>
        <v>-</v>
      </c>
      <c r="M24" s="54" t="str">
        <f>IF(Economias!AE20="-","-",Economias!AE20)</f>
        <v>-</v>
      </c>
      <c r="N24" s="43" t="str">
        <f>IF(M24="-","-",Economias!N20*(1+M24))</f>
        <v>-</v>
      </c>
      <c r="O24" s="43" t="str">
        <f t="shared" ref="O24:Q24" si="26">IF($M24="-","-",N24*(1+$M24))</f>
        <v>-</v>
      </c>
      <c r="P24" s="43" t="str">
        <f t="shared" si="26"/>
        <v>-</v>
      </c>
      <c r="Q24" s="43" t="str">
        <f t="shared" si="26"/>
        <v>-</v>
      </c>
      <c r="R24" s="43"/>
      <c r="S24" s="62" t="str">
        <f t="shared" si="4"/>
        <v xml:space="preserve">   </v>
      </c>
      <c r="U24" s="48" t="str">
        <f>Economias!S20</f>
        <v>ok</v>
      </c>
    </row>
    <row r="25" spans="1:21" x14ac:dyDescent="0.2">
      <c r="A25" s="41">
        <v>14</v>
      </c>
      <c r="B25" s="42" t="s">
        <v>80</v>
      </c>
      <c r="C25" s="54">
        <f>Economias!W21</f>
        <v>1.4126118509831304E-2</v>
      </c>
      <c r="D25" s="43">
        <f>Economias!F21*(1+C25)</f>
        <v>1477.5817546688243</v>
      </c>
      <c r="E25" s="43">
        <f t="shared" ref="E25:G25" si="27">D25*(1+$C25)</f>
        <v>1498.4542496432407</v>
      </c>
      <c r="F25" s="43">
        <f t="shared" si="27"/>
        <v>1519.6215919552615</v>
      </c>
      <c r="G25" s="43">
        <f t="shared" si="27"/>
        <v>1541.0879466533202</v>
      </c>
      <c r="H25" s="54" t="str">
        <f>IF(Economias!AA21="-","-",Economias!AA21)</f>
        <v>-</v>
      </c>
      <c r="I25" s="127" t="str">
        <f>IF(H25="-","-",IF((Economias!C21-Economias!G21)&gt;=0,IF((Economias!J21*(1+H25))&lt;=D25,Economias!J21*(1+H25),D25),Economias!J21*(1+H25)))</f>
        <v>-</v>
      </c>
      <c r="J25" s="127" t="str">
        <f>IF($H25="-","-",IF((Economias!D21-Economias!H21)&gt;0,IF((I25*(1+$H25))&lt;=E25,I25*(1+$H25),E25),I25*(1+$H25)))</f>
        <v>-</v>
      </c>
      <c r="K25" s="127" t="str">
        <f>IF($H25="-","-",IF((Economias!E21-Economias!I21)&gt;0,IF((J25*(1+$H25))&lt;=F25,J25*(1+$H25),F25),J25*(1+$H25)))</f>
        <v>-</v>
      </c>
      <c r="L25" s="127" t="str">
        <f>IF($H25="-","-",IF((Economias!F21-Economias!J21)&gt;0,IF((K25*(1+$H25))&lt;=G25,K25*(1+$H25),G25),K25*(1+$H25)))</f>
        <v>-</v>
      </c>
      <c r="M25" s="54" t="str">
        <f>IF(Economias!AE21="-","-",Economias!AE21)</f>
        <v>-</v>
      </c>
      <c r="N25" s="43" t="str">
        <f>IF(M25="-","-",Economias!N21*(1+M25))</f>
        <v>-</v>
      </c>
      <c r="O25" s="43" t="str">
        <f t="shared" ref="O25:Q25" si="28">IF($M25="-","-",N25*(1+$M25))</f>
        <v>-</v>
      </c>
      <c r="P25" s="43" t="str">
        <f t="shared" si="28"/>
        <v>-</v>
      </c>
      <c r="Q25" s="43" t="str">
        <f t="shared" si="28"/>
        <v>-</v>
      </c>
      <c r="R25" s="43"/>
      <c r="S25" s="62" t="str">
        <f t="shared" si="4"/>
        <v xml:space="preserve">   </v>
      </c>
      <c r="U25" s="48" t="str">
        <f>Economias!S21</f>
        <v>ok</v>
      </c>
    </row>
    <row r="26" spans="1:21" x14ac:dyDescent="0.2">
      <c r="A26" s="41">
        <v>15</v>
      </c>
      <c r="B26" s="42" t="s">
        <v>29</v>
      </c>
      <c r="C26" s="54">
        <f>Economias!W22</f>
        <v>2.8387127450121934E-2</v>
      </c>
      <c r="D26" s="123">
        <f>Economias!F22*(1+C26)</f>
        <v>163838.52359684362</v>
      </c>
      <c r="E26" s="123">
        <f t="shared" ref="E26:G26" si="29">D26*(1+$C26)</f>
        <v>168489.42864742703</v>
      </c>
      <c r="F26" s="123">
        <f t="shared" si="29"/>
        <v>173272.35953243976</v>
      </c>
      <c r="G26" s="123">
        <f t="shared" si="29"/>
        <v>178191.06408607049</v>
      </c>
      <c r="H26" s="54">
        <f>IF(Economias!AA22="-","-",Economias!AA22)</f>
        <v>7.9639440392397925E-2</v>
      </c>
      <c r="I26" s="123">
        <f>IF(H26="-","-",IF((Economias!C22-Economias!G22)&gt;=0,IF((Economias!J22*(1+H26))&lt;=D26,Economias!J22*(1+H26),D26),Economias!J22*(1+H26)))</f>
        <v>117474.48786965643</v>
      </c>
      <c r="J26" s="123">
        <f>IF($H26="-","-",IF((Economias!D22-Economias!H22)&gt;0,IF((I26*(1+$H26))&lt;=E26,I26*(1+$H26),E26),I26*(1+$H26)))</f>
        <v>126830.09034397941</v>
      </c>
      <c r="K26" s="123">
        <f>IF($H26="-","-",IF((Economias!E22-Economias!I22)&gt;0,IF((J26*(1+$H26))&lt;=F26,J26*(1+$H26),F26),J26*(1+$H26)))</f>
        <v>136930.7677638912</v>
      </c>
      <c r="L26" s="123">
        <f>IF($H26="-","-",IF((Economias!F22-Economias!J22)&gt;0,IF((K26*(1+$H26))&lt;=G26,K26*(1+$H26),G26),K26*(1+$H26)))</f>
        <v>147835.85748110889</v>
      </c>
      <c r="M26" s="54">
        <f>IF(Economias!AE22="-","-",Economias!AE22)</f>
        <v>6.3847628995583675E-2</v>
      </c>
      <c r="N26" s="43">
        <f>IF(M26="-","-",Economias!N22*(1+M26))</f>
        <v>4907.5291125566273</v>
      </c>
      <c r="O26" s="43">
        <f t="shared" ref="O26:Q26" si="30">IF($M26="-","-",N26*(1+$M26))</f>
        <v>5220.8632106201685</v>
      </c>
      <c r="P26" s="43">
        <f t="shared" si="30"/>
        <v>5554.2029479285366</v>
      </c>
      <c r="Q26" s="43">
        <f t="shared" si="30"/>
        <v>5908.8256371140542</v>
      </c>
      <c r="R26" s="43" t="s">
        <v>292</v>
      </c>
      <c r="S26" s="62" t="str">
        <f t="shared" si="4"/>
        <v>ok</v>
      </c>
      <c r="U26" s="48" t="str">
        <f>Economias!S22</f>
        <v>ok</v>
      </c>
    </row>
    <row r="27" spans="1:21" x14ac:dyDescent="0.2">
      <c r="A27" s="41">
        <v>16</v>
      </c>
      <c r="B27" s="42" t="s">
        <v>81</v>
      </c>
      <c r="C27" s="54">
        <f>Economias!W23</f>
        <v>1.0062761583880914E-2</v>
      </c>
      <c r="D27" s="43">
        <f>Economias!F23*(1+C27)</f>
        <v>615.1282218045834</v>
      </c>
      <c r="E27" s="43">
        <f t="shared" ref="E27:G27" si="31">D27*(1+$C27)</f>
        <v>621.3181104441195</v>
      </c>
      <c r="F27" s="43">
        <f t="shared" si="31"/>
        <v>627.57028645726598</v>
      </c>
      <c r="G27" s="43">
        <f t="shared" si="31"/>
        <v>633.88537662701322</v>
      </c>
      <c r="H27" s="54" t="str">
        <f>IF(Economias!AA23="-","-",Economias!AA23)</f>
        <v>-</v>
      </c>
      <c r="I27" s="127" t="str">
        <f>IF(H27="-","-",IF((Economias!C23-Economias!G23)&gt;=0,IF((Economias!J23*(1+H27))&lt;=D27,Economias!J23*(1+H27),D27),Economias!J23*(1+H27)))</f>
        <v>-</v>
      </c>
      <c r="J27" s="127" t="str">
        <f>IF($H27="-","-",IF((Economias!D23-Economias!H23)&gt;0,IF((I27*(1+$H27))&lt;=E27,I27*(1+$H27),E27),I27*(1+$H27)))</f>
        <v>-</v>
      </c>
      <c r="K27" s="127" t="str">
        <f>IF($H27="-","-",IF((Economias!E23-Economias!I23)&gt;0,IF((J27*(1+$H27))&lt;=F27,J27*(1+$H27),F27),J27*(1+$H27)))</f>
        <v>-</v>
      </c>
      <c r="L27" s="127" t="str">
        <f>IF($H27="-","-",IF((Economias!F23-Economias!J23)&gt;0,IF((K27*(1+$H27))&lt;=G27,K27*(1+$H27),G27),K27*(1+$H27)))</f>
        <v>-</v>
      </c>
      <c r="M27" s="54" t="str">
        <f>IF(Economias!AE23="-","-",Economias!AE23)</f>
        <v>-</v>
      </c>
      <c r="N27" s="43" t="str">
        <f>IF(M27="-","-",Economias!N23*(1+M27))</f>
        <v>-</v>
      </c>
      <c r="O27" s="43" t="str">
        <f t="shared" ref="O27:Q27" si="32">IF($M27="-","-",N27*(1+$M27))</f>
        <v>-</v>
      </c>
      <c r="P27" s="43" t="str">
        <f t="shared" si="32"/>
        <v>-</v>
      </c>
      <c r="Q27" s="43" t="str">
        <f t="shared" si="32"/>
        <v>-</v>
      </c>
      <c r="R27" s="43"/>
      <c r="S27" s="62" t="str">
        <f t="shared" si="4"/>
        <v xml:space="preserve">   </v>
      </c>
      <c r="U27" s="48" t="str">
        <f>Economias!S23</f>
        <v>ok</v>
      </c>
    </row>
    <row r="28" spans="1:21" x14ac:dyDescent="0.2">
      <c r="A28" s="41">
        <v>17</v>
      </c>
      <c r="B28" s="42" t="s">
        <v>30</v>
      </c>
      <c r="C28" s="54">
        <f>Economias!W24</f>
        <v>1.9392225340016719E-2</v>
      </c>
      <c r="D28" s="43">
        <f>Economias!F24*(1+C28)</f>
        <v>8399.7919368017374</v>
      </c>
      <c r="E28" s="43">
        <f t="shared" ref="E28:G28" si="33">D28*(1+$C28)</f>
        <v>8562.6825948494516</v>
      </c>
      <c r="F28" s="43">
        <f t="shared" si="33"/>
        <v>8728.732065243812</v>
      </c>
      <c r="G28" s="43">
        <f t="shared" si="33"/>
        <v>8898.0016043856504</v>
      </c>
      <c r="H28" s="54">
        <f>IF(Economias!AA24="-","-",Economias!AA24)</f>
        <v>1.1660648245515782E-2</v>
      </c>
      <c r="I28" s="127">
        <f>IF(H28="-","-",IF((Economias!C24-Economias!G24)&gt;=0,IF((Economias!J24*(1+H28))&lt;=D28,Economias!J24*(1+H28),D28),Economias!J24*(1+H28)))</f>
        <v>3517.544073949658</v>
      </c>
      <c r="J28" s="127">
        <f>IF($H28="-","-",IF((Economias!D24-Economias!H24)&gt;0,IF((I28*(1+$H28))&lt;=E28,I28*(1+$H28),E28),I28*(1+$H28)))</f>
        <v>3558.5609180840834</v>
      </c>
      <c r="K28" s="127">
        <f>IF($H28="-","-",IF((Economias!E24-Economias!I24)&gt;0,IF((J28*(1+$H28))&lt;=F28,J28*(1+$H28),F28),J28*(1+$H28)))</f>
        <v>3600.0560452101013</v>
      </c>
      <c r="L28" s="127">
        <f>IF($H28="-","-",IF((Economias!F24-Economias!J24)&gt;0,IF((K28*(1+$H28))&lt;=G28,K28*(1+$H28),G28),K28*(1+$H28)))</f>
        <v>3642.0350324174387</v>
      </c>
      <c r="M28" s="54">
        <f>IF(Economias!AE24="-","-",Economias!AE24)</f>
        <v>-1.282051282051282E-2</v>
      </c>
      <c r="N28" s="43">
        <f>IF(M28="-","-",Economias!N24*(1+M28))</f>
        <v>37.512820512820511</v>
      </c>
      <c r="O28" s="43">
        <f t="shared" ref="O28:Q28" si="34">IF($M28="-","-",N28*(1+$M28))</f>
        <v>37.031886916502302</v>
      </c>
      <c r="P28" s="43">
        <f t="shared" si="34"/>
        <v>36.557119135521503</v>
      </c>
      <c r="Q28" s="43">
        <f t="shared" si="34"/>
        <v>36.088438120963538</v>
      </c>
      <c r="R28" s="43"/>
      <c r="S28" s="62" t="str">
        <f t="shared" si="4"/>
        <v>ok</v>
      </c>
      <c r="U28" s="48" t="str">
        <f>Economias!S24</f>
        <v>ok</v>
      </c>
    </row>
    <row r="29" spans="1:21" x14ac:dyDescent="0.2">
      <c r="A29" s="41">
        <v>18</v>
      </c>
      <c r="B29" s="42" t="s">
        <v>31</v>
      </c>
      <c r="C29" s="54">
        <f>Economias!W25</f>
        <v>3.3578581499130275E-2</v>
      </c>
      <c r="D29" s="43">
        <f>Economias!F25*(1+C29)</f>
        <v>159495.6452254568</v>
      </c>
      <c r="E29" s="43">
        <f t="shared" ref="E29:G29" si="35">D29*(1+$C29)</f>
        <v>164851.28274741617</v>
      </c>
      <c r="F29" s="43">
        <f t="shared" si="35"/>
        <v>170386.75498038647</v>
      </c>
      <c r="G29" s="43">
        <f t="shared" si="35"/>
        <v>176108.10051886772</v>
      </c>
      <c r="H29" s="54">
        <f>IF(Economias!AA25="-","-",Economias!AA25)</f>
        <v>0.21229079134523632</v>
      </c>
      <c r="I29" s="127">
        <f>IF(H29="-","-",IF((Economias!C25-Economias!G25)&gt;=0,IF((Economias!J25*(1+H29))&lt;=D29,Economias!J25*(1+H29),D29),Economias!J25*(1+H29)))</f>
        <v>126964.42686837795</v>
      </c>
      <c r="J29" s="127">
        <f>IF($H29="-","-",IF((Economias!D25-Economias!H25)&gt;0,IF((I29*(1+$H29))&lt;=E29,I29*(1+$H29),E29),I29*(1+$H29)))</f>
        <v>153917.8055209603</v>
      </c>
      <c r="K29" s="127">
        <f>IF($H29="-","-",IF((Economias!E25-Economias!I25)&gt;0,IF((J29*(1+$H29))&lt;=F29,J29*(1+$H29),F29),J29*(1+$H29)))</f>
        <v>170386.75498038647</v>
      </c>
      <c r="L29" s="127">
        <f>IF($H29="-","-",IF((Economias!F25-Economias!J25)&gt;0,IF((K29*(1+$H29))&lt;=G29,K29*(1+$H29),G29),K29*(1+$H29)))</f>
        <v>176108.10051886772</v>
      </c>
      <c r="M29" s="54">
        <f>IF(Economias!AE25="-","-",Economias!AE25)</f>
        <v>7.2337669694482895E-2</v>
      </c>
      <c r="N29" s="43">
        <f>IF(M29="-","-",Economias!N25*(1+M29))</f>
        <v>5634.0621165748125</v>
      </c>
      <c r="O29" s="43">
        <f t="shared" ref="O29:Q29" si="36">IF($M29="-","-",N29*(1+$M29))</f>
        <v>6041.6170410018003</v>
      </c>
      <c r="P29" s="43">
        <f t="shared" si="36"/>
        <v>6478.6535389343471</v>
      </c>
      <c r="Q29" s="43">
        <f t="shared" si="36"/>
        <v>6947.3042386987727</v>
      </c>
      <c r="R29" s="43"/>
      <c r="S29" s="62" t="str">
        <f t="shared" si="4"/>
        <v>ok</v>
      </c>
      <c r="T29" s="39" t="s">
        <v>285</v>
      </c>
      <c r="U29" s="48" t="str">
        <f>Economias!S25</f>
        <v>ok</v>
      </c>
    </row>
    <row r="30" spans="1:21" x14ac:dyDescent="0.2">
      <c r="A30" s="41">
        <v>19</v>
      </c>
      <c r="B30" s="42" t="s">
        <v>82</v>
      </c>
      <c r="C30" s="54">
        <f>Economias!W26</f>
        <v>2.26947766074214E-3</v>
      </c>
      <c r="D30" s="43">
        <f>Economias!F26*(1+C30)</f>
        <v>1202.7233731928907</v>
      </c>
      <c r="E30" s="43">
        <f t="shared" ref="E30:G30" si="37">D30*(1+$C30)</f>
        <v>1205.4529270204043</v>
      </c>
      <c r="F30" s="43">
        <f t="shared" si="37"/>
        <v>1208.1886755093533</v>
      </c>
      <c r="G30" s="43">
        <f t="shared" si="37"/>
        <v>1210.9306327183833</v>
      </c>
      <c r="H30" s="54">
        <f>IF(Economias!AA26="-","-",Economias!AA26)</f>
        <v>5.4390972383365791E-3</v>
      </c>
      <c r="I30" s="127">
        <f>IF(H30="-","-",IF((Economias!C26-Economias!G26)&gt;=0,IF((Economias!J26*(1+H30))&lt;=D30,Economias!J26*(1+H30),D30),Economias!J26*(1+H30)))</f>
        <v>1187.4235738384757</v>
      </c>
      <c r="J30" s="127">
        <f>IF($H30="-","-",IF((Economias!D26-Economias!H26)&gt;0,IF((I30*(1+$H30))&lt;=E30,I30*(1+$H30),E30),I30*(1+$H30)))</f>
        <v>1193.8820861196764</v>
      </c>
      <c r="K30" s="127">
        <f>IF($H30="-","-",IF((Economias!E26-Economias!I26)&gt;0,IF((J30*(1+$H30))&lt;=F30,J30*(1+$H30),F30),J30*(1+$H30)))</f>
        <v>1200.3757268771897</v>
      </c>
      <c r="L30" s="127">
        <f>IF($H30="-","-",IF((Economias!F26-Economias!J26)&gt;0,IF((K30*(1+$H30))&lt;=G30,K30*(1+$H30),G30),K30*(1+$H30)))</f>
        <v>1206.9046871782139</v>
      </c>
      <c r="M30" s="126">
        <f>IF(Economias!AE26="-","-",Economias!AE26)</f>
        <v>-5.1724137931034482E-2</v>
      </c>
      <c r="N30" s="43">
        <f>IF(M30="-","-",Economias!N26*(1+M30))</f>
        <v>24.655172413793103</v>
      </c>
      <c r="O30" s="43">
        <f t="shared" ref="O30:Q30" si="38">IF($M30="-","-",N30*(1+$M30))</f>
        <v>23.379904875148632</v>
      </c>
      <c r="P30" s="43">
        <f t="shared" si="38"/>
        <v>22.170599450571981</v>
      </c>
      <c r="Q30" s="43">
        <f t="shared" si="38"/>
        <v>21.02384430657688</v>
      </c>
      <c r="R30" s="43"/>
      <c r="S30" s="62" t="str">
        <f t="shared" si="4"/>
        <v>ok</v>
      </c>
      <c r="U30" s="48" t="str">
        <f>Economias!S26</f>
        <v>ok</v>
      </c>
    </row>
    <row r="31" spans="1:21" x14ac:dyDescent="0.2">
      <c r="A31" s="41">
        <v>20</v>
      </c>
      <c r="B31" s="42" t="s">
        <v>32</v>
      </c>
      <c r="C31" s="54">
        <f>Economias!W27</f>
        <v>2.6965928508705928E-2</v>
      </c>
      <c r="D31" s="43">
        <f>Economias!F27*(1+C31)</f>
        <v>1767.4083629634827</v>
      </c>
      <c r="E31" s="43">
        <f t="shared" ref="E31:G31" si="39">D31*(1+$C31)</f>
        <v>1815.0681705248448</v>
      </c>
      <c r="F31" s="43">
        <f t="shared" si="39"/>
        <v>1864.0131690496453</v>
      </c>
      <c r="G31" s="43">
        <f t="shared" si="39"/>
        <v>1914.2780149055243</v>
      </c>
      <c r="H31" s="54" t="str">
        <f>IF(Economias!AA27="-","-",Economias!AA27)</f>
        <v>-</v>
      </c>
      <c r="I31" s="127" t="str">
        <f>IF(H31="-","-",IF((Economias!C27-Economias!G27)&gt;=0,IF((Economias!J27*(1+H31))&lt;=D31,Economias!J27*(1+H31),D31),Economias!J27*(1+H31)))</f>
        <v>-</v>
      </c>
      <c r="J31" s="127" t="str">
        <f>IF($H31="-","-",IF((Economias!D27-Economias!H27)&gt;0,IF((I31*(1+$H31))&lt;=E31,I31*(1+$H31),E31),I31*(1+$H31)))</f>
        <v>-</v>
      </c>
      <c r="K31" s="127" t="str">
        <f>IF($H31="-","-",IF((Economias!E27-Economias!I27)&gt;0,IF((J31*(1+$H31))&lt;=F31,J31*(1+$H31),F31),J31*(1+$H31)))</f>
        <v>-</v>
      </c>
      <c r="L31" s="127" t="str">
        <f>IF($H31="-","-",IF((Economias!F27-Economias!J27)&gt;0,IF((K31*(1+$H31))&lt;=G31,K31*(1+$H31),G31),K31*(1+$H31)))</f>
        <v>-</v>
      </c>
      <c r="M31" s="54" t="str">
        <f>IF(Economias!AE27="-","-",Economias!AE27)</f>
        <v>-</v>
      </c>
      <c r="N31" s="43" t="str">
        <f>IF(M31="-","-",Economias!N27*(1+M31))</f>
        <v>-</v>
      </c>
      <c r="O31" s="43" t="str">
        <f t="shared" ref="O31:Q31" si="40">IF($M31="-","-",N31*(1+$M31))</f>
        <v>-</v>
      </c>
      <c r="P31" s="43" t="str">
        <f t="shared" si="40"/>
        <v>-</v>
      </c>
      <c r="Q31" s="43" t="str">
        <f t="shared" si="40"/>
        <v>-</v>
      </c>
      <c r="R31" s="43"/>
      <c r="S31" s="62" t="str">
        <f t="shared" si="4"/>
        <v xml:space="preserve">   </v>
      </c>
      <c r="U31" s="48" t="str">
        <f>Economias!S27</f>
        <v>ok</v>
      </c>
    </row>
    <row r="32" spans="1:21" x14ac:dyDescent="0.2">
      <c r="A32" s="41">
        <v>21</v>
      </c>
      <c r="B32" s="42" t="s">
        <v>83</v>
      </c>
      <c r="C32" s="54">
        <f>Economias!W28</f>
        <v>1.335544040386441E-2</v>
      </c>
      <c r="D32" s="43">
        <f>Economias!F28*(1+C32)</f>
        <v>1794.6524849552441</v>
      </c>
      <c r="E32" s="43">
        <f t="shared" ref="E32:G32" si="41">D32*(1+$C32)</f>
        <v>1818.6208592637111</v>
      </c>
      <c r="F32" s="43">
        <f t="shared" si="41"/>
        <v>1842.9093417668323</v>
      </c>
      <c r="G32" s="43">
        <f t="shared" si="41"/>
        <v>1867.5222076505245</v>
      </c>
      <c r="H32" s="54" t="str">
        <f>IF(Economias!AA28="-","-",Economias!AA28)</f>
        <v>-</v>
      </c>
      <c r="I32" s="127" t="str">
        <f>IF(H32="-","-",IF((Economias!C28-Economias!G28)&gt;=0,IF((Economias!J28*(1+H32))&lt;=D32,Economias!J28*(1+H32),D32),Economias!J28*(1+H32)))</f>
        <v>-</v>
      </c>
      <c r="J32" s="127" t="str">
        <f>IF($H32="-","-",IF((Economias!D28-Economias!H28)&gt;0,IF((I32*(1+$H32))&lt;=E32,I32*(1+$H32),E32),I32*(1+$H32)))</f>
        <v>-</v>
      </c>
      <c r="K32" s="127" t="str">
        <f>IF($H32="-","-",IF((Economias!E28-Economias!I28)&gt;0,IF((J32*(1+$H32))&lt;=F32,J32*(1+$H32),F32),J32*(1+$H32)))</f>
        <v>-</v>
      </c>
      <c r="L32" s="127" t="str">
        <f>IF($H32="-","-",IF((Economias!F28-Economias!J28)&gt;0,IF((K32*(1+$H32))&lt;=G32,K32*(1+$H32),G32),K32*(1+$H32)))</f>
        <v>-</v>
      </c>
      <c r="M32" s="54" t="str">
        <f>IF(Economias!AE28="-","-",Economias!AE28)</f>
        <v>-</v>
      </c>
      <c r="N32" s="43" t="str">
        <f>IF(M32="-","-",Economias!N28*(1+M32))</f>
        <v>-</v>
      </c>
      <c r="O32" s="43" t="str">
        <f t="shared" ref="O32:Q32" si="42">IF($M32="-","-",N32*(1+$M32))</f>
        <v>-</v>
      </c>
      <c r="P32" s="43" t="str">
        <f t="shared" si="42"/>
        <v>-</v>
      </c>
      <c r="Q32" s="43" t="str">
        <f t="shared" si="42"/>
        <v>-</v>
      </c>
      <c r="R32" s="43"/>
      <c r="S32" s="62" t="str">
        <f t="shared" si="4"/>
        <v xml:space="preserve">   </v>
      </c>
      <c r="U32" s="48" t="str">
        <f>Economias!S28</f>
        <v>ok</v>
      </c>
    </row>
    <row r="33" spans="1:21" x14ac:dyDescent="0.2">
      <c r="A33" s="41">
        <v>22</v>
      </c>
      <c r="B33" s="42" t="s">
        <v>84</v>
      </c>
      <c r="C33" s="54">
        <f>Economias!W29</f>
        <v>1.5729789958275096E-2</v>
      </c>
      <c r="D33" s="43">
        <f>Economias!F29*(1+C33)</f>
        <v>8216.238270972488</v>
      </c>
      <c r="E33" s="43">
        <f t="shared" ref="E33:G33" si="43">D33*(1+$C33)</f>
        <v>8345.4779732220268</v>
      </c>
      <c r="F33" s="43">
        <f t="shared" si="43"/>
        <v>8476.7505888422202</v>
      </c>
      <c r="G33" s="43">
        <f t="shared" si="43"/>
        <v>8610.0880951333929</v>
      </c>
      <c r="H33" s="54" t="str">
        <f>IF(Economias!AA29="-","-",Economias!AA29)</f>
        <v>-</v>
      </c>
      <c r="I33" s="127" t="str">
        <f>IF(H33="-","-",IF((Economias!C29-Economias!G29)&gt;=0,IF((Economias!J29*(1+H33))&lt;=D33,Economias!J29*(1+H33),D33),Economias!J29*(1+H33)))</f>
        <v>-</v>
      </c>
      <c r="J33" s="127" t="str">
        <f>IF($H33="-","-",IF((Economias!D29-Economias!H29)&gt;0,IF((I33*(1+$H33))&lt;=E33,I33*(1+$H33),E33),I33*(1+$H33)))</f>
        <v>-</v>
      </c>
      <c r="K33" s="127" t="str">
        <f>IF($H33="-","-",IF((Economias!E29-Economias!I29)&gt;0,IF((J33*(1+$H33))&lt;=F33,J33*(1+$H33),F33),J33*(1+$H33)))</f>
        <v>-</v>
      </c>
      <c r="L33" s="127" t="str">
        <f>IF($H33="-","-",IF((Economias!F29-Economias!J29)&gt;0,IF((K33*(1+$H33))&lt;=G33,K33*(1+$H33),G33),K33*(1+$H33)))</f>
        <v>-</v>
      </c>
      <c r="M33" s="54" t="str">
        <f>IF(Economias!AE29="-","-",Economias!AE29)</f>
        <v>-</v>
      </c>
      <c r="N33" s="43" t="str">
        <f>IF(M33="-","-",Economias!N29*(1+M33))</f>
        <v>-</v>
      </c>
      <c r="O33" s="43" t="str">
        <f t="shared" ref="O33:Q33" si="44">IF($M33="-","-",N33*(1+$M33))</f>
        <v>-</v>
      </c>
      <c r="P33" s="43" t="str">
        <f t="shared" si="44"/>
        <v>-</v>
      </c>
      <c r="Q33" s="43" t="str">
        <f t="shared" si="44"/>
        <v>-</v>
      </c>
      <c r="R33" s="43"/>
      <c r="S33" s="62" t="str">
        <f t="shared" si="4"/>
        <v xml:space="preserve">   </v>
      </c>
      <c r="U33" s="48" t="str">
        <f>Economias!S29</f>
        <v>ok</v>
      </c>
    </row>
    <row r="34" spans="1:21" x14ac:dyDescent="0.2">
      <c r="A34" s="41">
        <v>23</v>
      </c>
      <c r="B34" s="42" t="s">
        <v>33</v>
      </c>
      <c r="C34" s="54">
        <f>Economias!W30</f>
        <v>1.9587440346394872E-2</v>
      </c>
      <c r="D34" s="43">
        <f>Economias!F30*(1+C34)</f>
        <v>3254.5231095856925</v>
      </c>
      <c r="E34" s="43">
        <f t="shared" ref="E34:G34" si="45">D34*(1+$C34)</f>
        <v>3318.2708868506661</v>
      </c>
      <c r="F34" s="43">
        <f t="shared" si="45"/>
        <v>3383.2673199000324</v>
      </c>
      <c r="G34" s="43">
        <f t="shared" si="45"/>
        <v>3449.5368667044818</v>
      </c>
      <c r="H34" s="54" t="str">
        <f>IF(Economias!AA30="-","-",Economias!AA30)</f>
        <v>-</v>
      </c>
      <c r="I34" s="127" t="str">
        <f>IF(H34="-","-",IF((Economias!C30-Economias!G30)&gt;=0,IF((Economias!J30*(1+H34))&lt;=D34,Economias!J30*(1+H34),D34),Economias!J30*(1+H34)))</f>
        <v>-</v>
      </c>
      <c r="J34" s="127" t="str">
        <f>IF($H34="-","-",IF((Economias!D30-Economias!H30)&gt;0,IF((I34*(1+$H34))&lt;=E34,I34*(1+$H34),E34),I34*(1+$H34)))</f>
        <v>-</v>
      </c>
      <c r="K34" s="127" t="str">
        <f>IF($H34="-","-",IF((Economias!E30-Economias!I30)&gt;0,IF((J34*(1+$H34))&lt;=F34,J34*(1+$H34),F34),J34*(1+$H34)))</f>
        <v>-</v>
      </c>
      <c r="L34" s="127" t="str">
        <f>IF($H34="-","-",IF((Economias!F30-Economias!J30)&gt;0,IF((K34*(1+$H34))&lt;=G34,K34*(1+$H34),G34),K34*(1+$H34)))</f>
        <v>-</v>
      </c>
      <c r="M34" s="54" t="str">
        <f>IF(Economias!AE30="-","-",Economias!AE30)</f>
        <v>-</v>
      </c>
      <c r="N34" s="43" t="str">
        <f>IF(M34="-","-",Economias!N30*(1+M34))</f>
        <v>-</v>
      </c>
      <c r="O34" s="43" t="str">
        <f t="shared" ref="O34:Q34" si="46">IF($M34="-","-",N34*(1+$M34))</f>
        <v>-</v>
      </c>
      <c r="P34" s="43" t="str">
        <f t="shared" si="46"/>
        <v>-</v>
      </c>
      <c r="Q34" s="43" t="str">
        <f t="shared" si="46"/>
        <v>-</v>
      </c>
      <c r="R34" s="43"/>
      <c r="S34" s="62" t="str">
        <f t="shared" si="4"/>
        <v xml:space="preserve">   </v>
      </c>
      <c r="U34" s="48" t="str">
        <f>Economias!S30</f>
        <v>ok</v>
      </c>
    </row>
    <row r="35" spans="1:21" x14ac:dyDescent="0.2">
      <c r="A35" s="41">
        <v>24</v>
      </c>
      <c r="B35" s="42" t="s">
        <v>85</v>
      </c>
      <c r="C35" s="54">
        <f>Economias!W31</f>
        <v>6.6656013348199107E-3</v>
      </c>
      <c r="D35" s="43">
        <f>Economias!F31*(1+C35)</f>
        <v>2500.5573537156924</v>
      </c>
      <c r="E35" s="43">
        <f t="shared" ref="E35:G35" si="47">D35*(1+$C35)</f>
        <v>2517.2250721504133</v>
      </c>
      <c r="F35" s="43">
        <f t="shared" si="47"/>
        <v>2534.003890951381</v>
      </c>
      <c r="G35" s="43">
        <f t="shared" si="47"/>
        <v>2550.8945506693453</v>
      </c>
      <c r="H35" s="54">
        <f>IF(Economias!AA31="-","-",Economias!AA31)</f>
        <v>6.6145202945730591E-3</v>
      </c>
      <c r="I35" s="127">
        <f>IF(H35="-","-",IF((Economias!C31-Economias!G31)&gt;=0,IF((Economias!J31*(1+H35))&lt;=D35,Economias!J31*(1+H35),D35),Economias!J31*(1+H35)))</f>
        <v>1545.1532886521697</v>
      </c>
      <c r="J35" s="127">
        <f>IF($H35="-","-",IF((Economias!D31-Economias!H31)&gt;0,IF((I35*(1+$H35))&lt;=E35,I35*(1+$H35),E35),I35*(1+$H35)))</f>
        <v>1555.3737364381859</v>
      </c>
      <c r="K35" s="127">
        <f>IF($H35="-","-",IF((Economias!E31-Economias!I31)&gt;0,IF((J35*(1+$H35))&lt;=F35,J35*(1+$H35),F35),J35*(1+$H35)))</f>
        <v>1565.6617875835022</v>
      </c>
      <c r="L35" s="127">
        <f>IF($H35="-","-",IF((Economias!F31-Economias!J31)&gt;0,IF((K35*(1+$H35))&lt;=G35,K35*(1+$H35),G35),K35*(1+$H35)))</f>
        <v>1576.0178892519109</v>
      </c>
      <c r="M35" s="54">
        <f>IF(Economias!AE31="-","-",Economias!AE31)</f>
        <v>-8.3284628872004676E-3</v>
      </c>
      <c r="N35" s="43">
        <f>IF(M35="-","-",Economias!N31*(1+M35))</f>
        <v>56.525277615429573</v>
      </c>
      <c r="O35" s="43">
        <f t="shared" ref="O35:Q35" si="48">IF($M35="-","-",N35*(1+$M35))</f>
        <v>56.054508938620764</v>
      </c>
      <c r="P35" s="43">
        <f t="shared" si="48"/>
        <v>55.587661041265214</v>
      </c>
      <c r="Q35" s="43">
        <f t="shared" si="48"/>
        <v>55.124701269296757</v>
      </c>
      <c r="R35" s="43"/>
      <c r="S35" s="62" t="str">
        <f t="shared" si="4"/>
        <v>ok</v>
      </c>
      <c r="U35" s="48" t="str">
        <f>Economias!S31</f>
        <v>ok</v>
      </c>
    </row>
    <row r="36" spans="1:21" x14ac:dyDescent="0.2">
      <c r="A36" s="41">
        <v>25</v>
      </c>
      <c r="B36" s="42" t="s">
        <v>86</v>
      </c>
      <c r="C36" s="54">
        <f>Economias!W32</f>
        <v>5.1364899293357663E-2</v>
      </c>
      <c r="D36" s="43">
        <f>Economias!F32*(1+C36)</f>
        <v>1445.6267365283668</v>
      </c>
      <c r="E36" s="43">
        <f t="shared" ref="E36:G36" si="49">D36*(1+$C36)</f>
        <v>1519.8812082659317</v>
      </c>
      <c r="F36" s="43">
        <f t="shared" si="49"/>
        <v>1597.9497534663783</v>
      </c>
      <c r="G36" s="43">
        <f t="shared" si="49"/>
        <v>1680.0282816290246</v>
      </c>
      <c r="H36" s="54" t="str">
        <f>IF(Economias!AA32="-","-",Economias!AA32)</f>
        <v>-</v>
      </c>
      <c r="I36" s="127" t="str">
        <f>IF(H36="-","-",IF((Economias!C32-Economias!G32)&gt;=0,IF((Economias!J32*(1+H36))&lt;=D36,Economias!J32*(1+H36),D36),Economias!J32*(1+H36)))</f>
        <v>-</v>
      </c>
      <c r="J36" s="127" t="str">
        <f>IF($H36="-","-",IF((Economias!D32-Economias!H32)&gt;0,IF((I36*(1+$H36))&lt;=E36,I36*(1+$H36),E36),I36*(1+$H36)))</f>
        <v>-</v>
      </c>
      <c r="K36" s="127" t="str">
        <f>IF($H36="-","-",IF((Economias!E32-Economias!I32)&gt;0,IF((J36*(1+$H36))&lt;=F36,J36*(1+$H36),F36),J36*(1+$H36)))</f>
        <v>-</v>
      </c>
      <c r="L36" s="127" t="str">
        <f>IF($H36="-","-",IF((Economias!F32-Economias!J32)&gt;0,IF((K36*(1+$H36))&lt;=G36,K36*(1+$H36),G36),K36*(1+$H36)))</f>
        <v>-</v>
      </c>
      <c r="M36" s="54" t="str">
        <f>IF(Economias!AE32="-","-",Economias!AE32)</f>
        <v>-</v>
      </c>
      <c r="N36" s="43" t="str">
        <f>IF(M36="-","-",Economias!N32*(1+M36))</f>
        <v>-</v>
      </c>
      <c r="O36" s="43" t="str">
        <f t="shared" ref="O36:Q36" si="50">IF($M36="-","-",N36*(1+$M36))</f>
        <v>-</v>
      </c>
      <c r="P36" s="43" t="str">
        <f t="shared" si="50"/>
        <v>-</v>
      </c>
      <c r="Q36" s="43" t="str">
        <f t="shared" si="50"/>
        <v>-</v>
      </c>
      <c r="R36" s="43"/>
      <c r="S36" s="62" t="str">
        <f t="shared" si="4"/>
        <v xml:space="preserve">   </v>
      </c>
      <c r="U36" s="48" t="str">
        <f>Economias!S32</f>
        <v>ok</v>
      </c>
    </row>
    <row r="37" spans="1:21" x14ac:dyDescent="0.2">
      <c r="A37" s="41">
        <v>26</v>
      </c>
      <c r="B37" s="42" t="s">
        <v>87</v>
      </c>
      <c r="C37" s="54">
        <f>Economias!W33</f>
        <v>1.2970257102764069E-2</v>
      </c>
      <c r="D37" s="43">
        <f>Economias!F33*(1+C37)</f>
        <v>4114.6851843514278</v>
      </c>
      <c r="E37" s="43">
        <f t="shared" ref="E37:G37" si="51">D37*(1+$C37)</f>
        <v>4168.0537090894004</v>
      </c>
      <c r="F37" s="43">
        <f t="shared" si="51"/>
        <v>4222.1144373144198</v>
      </c>
      <c r="G37" s="43">
        <f t="shared" si="51"/>
        <v>4276.8763470836802</v>
      </c>
      <c r="H37" s="54">
        <f>IF(Economias!AA33="-","-",Economias!AA33)</f>
        <v>6.1791376089757578E-2</v>
      </c>
      <c r="I37" s="127">
        <f>IF(H37="-","-",IF((Economias!C33-Economias!G33)&gt;=0,IF((Economias!J33*(1+H37))&lt;=D37,Economias!J33*(1+H37),D37),Economias!J33*(1+H37)))</f>
        <v>1725.410986145856</v>
      </c>
      <c r="J37" s="127">
        <f>IF($H37="-","-",IF((Economias!D33-Economias!H33)&gt;0,IF((I37*(1+$H37))&lt;=E37,I37*(1+$H37),E37),I37*(1+$H37)))</f>
        <v>1832.026505300194</v>
      </c>
      <c r="K37" s="127">
        <f>IF($H37="-","-",IF((Economias!E33-Economias!I33)&gt;0,IF((J37*(1+$H37))&lt;=F37,J37*(1+$H37),F37),J37*(1+$H37)))</f>
        <v>1945.2299440956024</v>
      </c>
      <c r="L37" s="127">
        <f>IF($H37="-","-",IF((Economias!F33-Economias!J33)&gt;0,IF((K37*(1+$H37))&lt;=G37,K37*(1+$H37),G37),K37*(1+$H37)))</f>
        <v>2065.4283791522716</v>
      </c>
      <c r="M37" s="126">
        <f>IF(Economias!AE33="-","-",Economias!AE33)</f>
        <v>-5.7629870129870114E-3</v>
      </c>
      <c r="N37" s="43">
        <f>IF(M37="-","-",Economias!N33*(1+M37))</f>
        <v>78.54472402597402</v>
      </c>
      <c r="O37" s="43">
        <f t="shared" ref="O37:Q37" si="52">IF($M37="-","-",N37*(1+$M37))</f>
        <v>78.092071801473679</v>
      </c>
      <c r="P37" s="43">
        <f t="shared" si="52"/>
        <v>77.642028205864534</v>
      </c>
      <c r="Q37" s="43">
        <f t="shared" si="52"/>
        <v>77.194578205652164</v>
      </c>
      <c r="R37" s="43"/>
      <c r="S37" s="62" t="str">
        <f t="shared" si="4"/>
        <v>ok</v>
      </c>
      <c r="U37" s="48" t="str">
        <f>Economias!S33</f>
        <v>ok</v>
      </c>
    </row>
    <row r="38" spans="1:21" x14ac:dyDescent="0.2">
      <c r="A38" s="41">
        <v>27</v>
      </c>
      <c r="B38" s="42" t="s">
        <v>88</v>
      </c>
      <c r="C38" s="54">
        <f>Economias!W34</f>
        <v>5.2041145958349987E-3</v>
      </c>
      <c r="D38" s="43">
        <f>Economias!F34*(1+C38)</f>
        <v>1496.7489266331984</v>
      </c>
      <c r="E38" s="43">
        <f t="shared" ref="E38:G38" si="53">D38*(1+$C38)</f>
        <v>1504.5381795685905</v>
      </c>
      <c r="F38" s="43">
        <f t="shared" si="53"/>
        <v>1512.3679686688745</v>
      </c>
      <c r="G38" s="43">
        <f t="shared" si="53"/>
        <v>1520.2385048888975</v>
      </c>
      <c r="H38" s="54" t="str">
        <f>IF(Economias!AA34="-","-",Economias!AA34)</f>
        <v>-</v>
      </c>
      <c r="I38" s="127" t="str">
        <f>IF(H38="-","-",IF((Economias!C34-Economias!G34)&gt;=0,IF((Economias!J34*(1+H38))&lt;=D38,Economias!J34*(1+H38),D38),Economias!J34*(1+H38)))</f>
        <v>-</v>
      </c>
      <c r="J38" s="127" t="str">
        <f>IF($H38="-","-",IF((Economias!D34-Economias!H34)&gt;0,IF((I38*(1+$H38))&lt;=E38,I38*(1+$H38),E38),I38*(1+$H38)))</f>
        <v>-</v>
      </c>
      <c r="K38" s="127" t="str">
        <f>IF($H38="-","-",IF((Economias!E34-Economias!I34)&gt;0,IF((J38*(1+$H38))&lt;=F38,J38*(1+$H38),F38),J38*(1+$H38)))</f>
        <v>-</v>
      </c>
      <c r="L38" s="127" t="str">
        <f>IF($H38="-","-",IF((Economias!F34-Economias!J34)&gt;0,IF((K38*(1+$H38))&lt;=G38,K38*(1+$H38),G38),K38*(1+$H38)))</f>
        <v>-</v>
      </c>
      <c r="M38" s="54" t="str">
        <f>IF(Economias!AE34="-","-",Economias!AE34)</f>
        <v>-</v>
      </c>
      <c r="N38" s="43" t="str">
        <f>IF(M38="-","-",Economias!N34*(1+M38))</f>
        <v>-</v>
      </c>
      <c r="O38" s="43" t="str">
        <f t="shared" ref="O38:Q38" si="54">IF($M38="-","-",N38*(1+$M38))</f>
        <v>-</v>
      </c>
      <c r="P38" s="43" t="str">
        <f t="shared" si="54"/>
        <v>-</v>
      </c>
      <c r="Q38" s="43" t="str">
        <f t="shared" si="54"/>
        <v>-</v>
      </c>
      <c r="R38" s="43"/>
      <c r="S38" s="62" t="str">
        <f t="shared" si="4"/>
        <v xml:space="preserve">   </v>
      </c>
      <c r="U38" s="48" t="str">
        <f>Economias!S34</f>
        <v>ok</v>
      </c>
    </row>
    <row r="39" spans="1:21" x14ac:dyDescent="0.2">
      <c r="A39" s="41">
        <v>28</v>
      </c>
      <c r="B39" s="42" t="s">
        <v>89</v>
      </c>
      <c r="C39" s="54">
        <f>Economias!W35</f>
        <v>1.7263318747921686E-2</v>
      </c>
      <c r="D39" s="43">
        <f>Economias!F35*(1+C39)</f>
        <v>1161.7147100101265</v>
      </c>
      <c r="E39" s="43">
        <f t="shared" ref="E39:G39" si="55">D39*(1+$C39)</f>
        <v>1181.7697613431808</v>
      </c>
      <c r="F39" s="43">
        <f t="shared" si="55"/>
        <v>1202.1710294199033</v>
      </c>
      <c r="G39" s="43">
        <f t="shared" si="55"/>
        <v>1222.9244910902962</v>
      </c>
      <c r="H39" s="54" t="str">
        <f>IF(Economias!AA35="-","-",Economias!AA35)</f>
        <v>-</v>
      </c>
      <c r="I39" s="127" t="str">
        <f>IF(H39="-","-",IF((Economias!C35-Economias!G35)&gt;=0,IF((Economias!J35*(1+H39))&lt;=D39,Economias!J35*(1+H39),D39),Economias!J35*(1+H39)))</f>
        <v>-</v>
      </c>
      <c r="J39" s="127" t="str">
        <f>IF($H39="-","-",IF((Economias!D35-Economias!H35)&gt;0,IF((I39*(1+$H39))&lt;=E39,I39*(1+$H39),E39),I39*(1+$H39)))</f>
        <v>-</v>
      </c>
      <c r="K39" s="127" t="str">
        <f>IF($H39="-","-",IF((Economias!E35-Economias!I35)&gt;0,IF((J39*(1+$H39))&lt;=F39,J39*(1+$H39),F39),J39*(1+$H39)))</f>
        <v>-</v>
      </c>
      <c r="L39" s="127" t="str">
        <f>IF($H39="-","-",IF((Economias!F35-Economias!J35)&gt;0,IF((K39*(1+$H39))&lt;=G39,K39*(1+$H39),G39),K39*(1+$H39)))</f>
        <v>-</v>
      </c>
      <c r="M39" s="54" t="str">
        <f>IF(Economias!AE35="-","-",Economias!AE35)</f>
        <v>-</v>
      </c>
      <c r="N39" s="43" t="str">
        <f>IF(M39="-","-",Economias!N35*(1+M39))</f>
        <v>-</v>
      </c>
      <c r="O39" s="43" t="str">
        <f t="shared" ref="O39:Q39" si="56">IF($M39="-","-",N39*(1+$M39))</f>
        <v>-</v>
      </c>
      <c r="P39" s="43" t="str">
        <f t="shared" si="56"/>
        <v>-</v>
      </c>
      <c r="Q39" s="43" t="str">
        <f t="shared" si="56"/>
        <v>-</v>
      </c>
      <c r="R39" s="43"/>
      <c r="S39" s="62" t="str">
        <f t="shared" si="4"/>
        <v xml:space="preserve">   </v>
      </c>
      <c r="U39" s="48" t="str">
        <f>Economias!S35</f>
        <v>ok</v>
      </c>
    </row>
    <row r="40" spans="1:21" x14ac:dyDescent="0.2">
      <c r="A40" s="41">
        <v>29</v>
      </c>
      <c r="B40" s="42" t="s">
        <v>90</v>
      </c>
      <c r="C40" s="54">
        <f>Economias!W36</f>
        <v>3.199898557836519E-2</v>
      </c>
      <c r="D40" s="43">
        <f>Economias!F36*(1+C40)</f>
        <v>790.51122295302764</v>
      </c>
      <c r="E40" s="43">
        <f t="shared" ref="E40:G40" si="57">D40*(1+$C40)</f>
        <v>815.80678017583739</v>
      </c>
      <c r="F40" s="43">
        <f t="shared" si="57"/>
        <v>841.91176956941649</v>
      </c>
      <c r="G40" s="43">
        <f t="shared" si="57"/>
        <v>868.85209214212409</v>
      </c>
      <c r="H40" s="54" t="str">
        <f>IF(Economias!AA36="-","-",Economias!AA36)</f>
        <v>-</v>
      </c>
      <c r="I40" s="127" t="str">
        <f>IF(H40="-","-",IF((Economias!C36-Economias!G36)&gt;=0,IF((Economias!J36*(1+H40))&lt;=D40,Economias!J36*(1+H40),D40),Economias!J36*(1+H40)))</f>
        <v>-</v>
      </c>
      <c r="J40" s="127" t="str">
        <f>IF($H40="-","-",IF((Economias!D36-Economias!H36)&gt;0,IF((I40*(1+$H40))&lt;=E40,I40*(1+$H40),E40),I40*(1+$H40)))</f>
        <v>-</v>
      </c>
      <c r="K40" s="127" t="str">
        <f>IF($H40="-","-",IF((Economias!E36-Economias!I36)&gt;0,IF((J40*(1+$H40))&lt;=F40,J40*(1+$H40),F40),J40*(1+$H40)))</f>
        <v>-</v>
      </c>
      <c r="L40" s="127" t="str">
        <f>IF($H40="-","-",IF((Economias!F36-Economias!J36)&gt;0,IF((K40*(1+$H40))&lt;=G40,K40*(1+$H40),G40),K40*(1+$H40)))</f>
        <v>-</v>
      </c>
      <c r="M40" s="54" t="str">
        <f>IF(Economias!AE36="-","-",Economias!AE36)</f>
        <v>-</v>
      </c>
      <c r="N40" s="43" t="str">
        <f>IF(M40="-","-",Economias!N36*(1+M40))</f>
        <v>-</v>
      </c>
      <c r="O40" s="43" t="str">
        <f t="shared" ref="O40:Q40" si="58">IF($M40="-","-",N40*(1+$M40))</f>
        <v>-</v>
      </c>
      <c r="P40" s="43" t="str">
        <f t="shared" si="58"/>
        <v>-</v>
      </c>
      <c r="Q40" s="43" t="str">
        <f t="shared" si="58"/>
        <v>-</v>
      </c>
      <c r="R40" s="43"/>
      <c r="S40" s="62" t="str">
        <f t="shared" si="4"/>
        <v xml:space="preserve">   </v>
      </c>
      <c r="U40" s="48" t="str">
        <f>Economias!S36</f>
        <v>ok</v>
      </c>
    </row>
    <row r="41" spans="1:21" x14ac:dyDescent="0.2">
      <c r="A41" s="41">
        <v>30</v>
      </c>
      <c r="B41" s="42" t="s">
        <v>34</v>
      </c>
      <c r="C41" s="54">
        <f>Economias!W37</f>
        <v>3.5477862384343417E-2</v>
      </c>
      <c r="D41" s="43">
        <f>Economias!F37*(1+C41)</f>
        <v>3890.2903289779783</v>
      </c>
      <c r="E41" s="43">
        <f t="shared" ref="E41:G41" si="59">D41*(1+$C41)</f>
        <v>4028.3095139046013</v>
      </c>
      <c r="F41" s="43">
        <f t="shared" si="59"/>
        <v>4171.2253244804506</v>
      </c>
      <c r="G41" s="43">
        <f t="shared" si="59"/>
        <v>4319.2114825164563</v>
      </c>
      <c r="H41" s="54" t="str">
        <f>IF(Economias!AA37="-","-",Economias!AA37)</f>
        <v>-</v>
      </c>
      <c r="I41" s="127" t="str">
        <f>IF(H41="-","-",IF((Economias!C37-Economias!G37)&gt;=0,IF((Economias!J37*(1+H41))&lt;=D41,Economias!J37*(1+H41),D41),Economias!J37*(1+H41)))</f>
        <v>-</v>
      </c>
      <c r="J41" s="127" t="str">
        <f>IF($H41="-","-",IF((Economias!D37-Economias!H37)&gt;0,IF((I41*(1+$H41))&lt;=E41,I41*(1+$H41),E41),I41*(1+$H41)))</f>
        <v>-</v>
      </c>
      <c r="K41" s="127" t="str">
        <f>IF($H41="-","-",IF((Economias!E37-Economias!I37)&gt;0,IF((J41*(1+$H41))&lt;=F41,J41*(1+$H41),F41),J41*(1+$H41)))</f>
        <v>-</v>
      </c>
      <c r="L41" s="127" t="str">
        <f>IF($H41="-","-",IF((Economias!F37-Economias!J37)&gt;0,IF((K41*(1+$H41))&lt;=G41,K41*(1+$H41),G41),K41*(1+$H41)))</f>
        <v>-</v>
      </c>
      <c r="M41" s="54" t="str">
        <f>IF(Economias!AE37="-","-",Economias!AE37)</f>
        <v>-</v>
      </c>
      <c r="N41" s="43" t="str">
        <f>IF(M41="-","-",Economias!N37*(1+M41))</f>
        <v>-</v>
      </c>
      <c r="O41" s="43" t="str">
        <f t="shared" ref="O41:Q41" si="60">IF($M41="-","-",N41*(1+$M41))</f>
        <v>-</v>
      </c>
      <c r="P41" s="43" t="str">
        <f t="shared" si="60"/>
        <v>-</v>
      </c>
      <c r="Q41" s="43" t="str">
        <f t="shared" si="60"/>
        <v>-</v>
      </c>
      <c r="R41" s="43"/>
      <c r="S41" s="62" t="str">
        <f t="shared" si="4"/>
        <v xml:space="preserve">   </v>
      </c>
      <c r="U41" s="48" t="str">
        <f>Economias!S37</f>
        <v>ok</v>
      </c>
    </row>
    <row r="42" spans="1:21" x14ac:dyDescent="0.2">
      <c r="A42" s="41">
        <v>31</v>
      </c>
      <c r="B42" s="42" t="s">
        <v>91</v>
      </c>
      <c r="C42" s="54">
        <f>Economias!W38</f>
        <v>2.0160611688751398E-2</v>
      </c>
      <c r="D42" s="43">
        <f>Economias!F38*(1+C42)</f>
        <v>10323.005229678476</v>
      </c>
      <c r="E42" s="43">
        <f t="shared" ref="E42:G42" si="61">D42*(1+$C42)</f>
        <v>10531.123329574973</v>
      </c>
      <c r="F42" s="43">
        <f t="shared" si="61"/>
        <v>10743.437217668885</v>
      </c>
      <c r="G42" s="43">
        <f t="shared" si="61"/>
        <v>10960.031483616787</v>
      </c>
      <c r="H42" s="54">
        <f>IF(Economias!AA38="-","-",Economias!AA38)</f>
        <v>4.3191566506050577E-2</v>
      </c>
      <c r="I42" s="127">
        <f>IF(H42="-","-",IF((Economias!C38-Economias!G38)&gt;=0,IF((Economias!J38*(1+H42))&lt;=D42,Economias!J38*(1+H42),D42),Economias!J38*(1+H42)))</f>
        <v>6197.6010966124459</v>
      </c>
      <c r="J42" s="127">
        <f>IF($H42="-","-",IF((Economias!D38-Economias!H38)&gt;0,IF((I42*(1+$H42))&lt;=E42,I42*(1+$H42),E42),I42*(1+$H42)))</f>
        <v>6465.2851965547534</v>
      </c>
      <c r="K42" s="127">
        <f>IF($H42="-","-",IF((Economias!E38-Economias!I38)&gt;0,IF((J42*(1+$H42))&lt;=F42,J42*(1+$H42),F42),J42*(1+$H42)))</f>
        <v>6744.5309921023318</v>
      </c>
      <c r="L42" s="127">
        <f>IF($H42="-","-",IF((Economias!F38-Economias!J38)&gt;0,IF((K42*(1+$H42))&lt;=G42,K42*(1+$H42),G42),K42*(1+$H42)))</f>
        <v>7035.8378509998383</v>
      </c>
      <c r="M42" s="54">
        <f>IF(Economias!AE38="-","-",Economias!AE38)</f>
        <v>5.3220482112697684E-2</v>
      </c>
      <c r="N42" s="43">
        <f>IF(M42="-","-",Economias!N38*(1+M42))</f>
        <v>182.20714340549668</v>
      </c>
      <c r="O42" s="43">
        <f t="shared" ref="O42:Q42" si="62">IF($M42="-","-",N42*(1+$M42))</f>
        <v>191.90429542191464</v>
      </c>
      <c r="P42" s="43">
        <f t="shared" si="62"/>
        <v>202.11753454376648</v>
      </c>
      <c r="Q42" s="43">
        <f t="shared" si="62"/>
        <v>212.87432717561555</v>
      </c>
      <c r="R42" s="43"/>
      <c r="S42" s="62" t="str">
        <f t="shared" si="4"/>
        <v>ok</v>
      </c>
      <c r="U42" s="48" t="str">
        <f>Economias!S38</f>
        <v>ok</v>
      </c>
    </row>
    <row r="43" spans="1:21" x14ac:dyDescent="0.2">
      <c r="A43" s="41">
        <v>32</v>
      </c>
      <c r="B43" s="42" t="s">
        <v>92</v>
      </c>
      <c r="C43" s="54">
        <f>Economias!W39</f>
        <v>1.484171024094242E-2</v>
      </c>
      <c r="D43" s="43">
        <f>Economias!F39*(1+C43)</f>
        <v>3199.7959123896912</v>
      </c>
      <c r="E43" s="43">
        <f t="shared" ref="E43:G43" si="63">D43*(1+$C43)</f>
        <v>3247.286356151531</v>
      </c>
      <c r="F43" s="43">
        <f t="shared" si="63"/>
        <v>3295.4816393188976</v>
      </c>
      <c r="G43" s="43">
        <f t="shared" si="63"/>
        <v>3344.3922229140144</v>
      </c>
      <c r="H43" s="54" t="str">
        <f>IF(Economias!AA39="-","-",Economias!AA39)</f>
        <v>-</v>
      </c>
      <c r="I43" s="127" t="str">
        <f>IF(H43="-","-",IF((Economias!C39-Economias!G39)&gt;=0,IF((Economias!J39*(1+H43))&lt;=D43,Economias!J39*(1+H43),D43),Economias!J39*(1+H43)))</f>
        <v>-</v>
      </c>
      <c r="J43" s="127" t="str">
        <f>IF($H43="-","-",IF((Economias!D39-Economias!H39)&gt;0,IF((I43*(1+$H43))&lt;=E43,I43*(1+$H43),E43),I43*(1+$H43)))</f>
        <v>-</v>
      </c>
      <c r="K43" s="127" t="str">
        <f>IF($H43="-","-",IF((Economias!E39-Economias!I39)&gt;0,IF((J43*(1+$H43))&lt;=F43,J43*(1+$H43),F43),J43*(1+$H43)))</f>
        <v>-</v>
      </c>
      <c r="L43" s="127" t="str">
        <f>IF($H43="-","-",IF((Economias!F39-Economias!J39)&gt;0,IF((K43*(1+$H43))&lt;=G43,K43*(1+$H43),G43),K43*(1+$H43)))</f>
        <v>-</v>
      </c>
      <c r="M43" s="54" t="str">
        <f>IF(Economias!AE39="-","-",Economias!AE39)</f>
        <v>-</v>
      </c>
      <c r="N43" s="43" t="str">
        <f>IF(M43="-","-",Economias!N39*(1+M43))</f>
        <v>-</v>
      </c>
      <c r="O43" s="43" t="str">
        <f t="shared" ref="O43:Q43" si="64">IF($M43="-","-",N43*(1+$M43))</f>
        <v>-</v>
      </c>
      <c r="P43" s="43" t="str">
        <f t="shared" si="64"/>
        <v>-</v>
      </c>
      <c r="Q43" s="43" t="str">
        <f t="shared" si="64"/>
        <v>-</v>
      </c>
      <c r="R43" s="43"/>
      <c r="S43" s="62" t="str">
        <f t="shared" si="4"/>
        <v xml:space="preserve">   </v>
      </c>
      <c r="U43" s="48" t="str">
        <f>Economias!S39</f>
        <v>ok</v>
      </c>
    </row>
    <row r="44" spans="1:21" x14ac:dyDescent="0.2">
      <c r="A44" s="41">
        <v>33</v>
      </c>
      <c r="B44" s="42" t="s">
        <v>93</v>
      </c>
      <c r="C44" s="54">
        <f>Economias!W40</f>
        <v>1.4366521218074168E-2</v>
      </c>
      <c r="D44" s="43">
        <f>Economias!F40*(1+C44)</f>
        <v>8459.8167869587378</v>
      </c>
      <c r="E44" s="43">
        <f t="shared" ref="E44:G44" si="65">D44*(1+$C44)</f>
        <v>8581.3549243296002</v>
      </c>
      <c r="F44" s="43">
        <f t="shared" si="65"/>
        <v>8704.639141929807</v>
      </c>
      <c r="G44" s="43">
        <f t="shared" si="65"/>
        <v>8829.6945248580196</v>
      </c>
      <c r="H44" s="54">
        <f>IF(Economias!AA40="-","-",Economias!AA40)</f>
        <v>1.4227224805263797E-2</v>
      </c>
      <c r="I44" s="127">
        <f>IF(H44="-","-",IF((Economias!C40-Economias!G40)&gt;=0,IF((Economias!J40*(1+H44))&lt;=D44,Economias!J40*(1+H44),D44),Economias!J40*(1+H44)))</f>
        <v>9092.5470703791889</v>
      </c>
      <c r="J44" s="127">
        <f>IF($H44="-","-",IF((Economias!D40-Economias!H40)&gt;0,IF((I44*(1+$H44))&lt;=E44,I44*(1+$H44),E44),I44*(1+$H44)))</f>
        <v>9221.9087816019164</v>
      </c>
      <c r="K44" s="127">
        <f>IF($H44="-","-",IF((Economias!E40-Economias!I40)&gt;0,IF((J44*(1+$H44))&lt;=F44,J44*(1+$H44),F44),J44*(1+$H44)))</f>
        <v>9353.1109509714024</v>
      </c>
      <c r="L44" s="127">
        <f>IF($H44="-","-",IF((Economias!F40-Economias!J40)&gt;0,IF((K44*(1+$H44))&lt;=G44,K44*(1+$H44),G44),K44*(1+$H44)))</f>
        <v>9486.1797630994461</v>
      </c>
      <c r="M44" s="54">
        <f>IF(Economias!AE40="-","-",Economias!AE40)</f>
        <v>-3.1575901928330173E-2</v>
      </c>
      <c r="N44" s="43">
        <f>IF(M44="-","-",Economias!N40*(1+M44))</f>
        <v>978.10833905238655</v>
      </c>
      <c r="O44" s="43">
        <f t="shared" ref="O44:Q44" si="66">IF($M44="-","-",N44*(1+$M44))</f>
        <v>947.22368606318651</v>
      </c>
      <c r="P44" s="43">
        <f t="shared" si="66"/>
        <v>917.31424384786396</v>
      </c>
      <c r="Q44" s="43">
        <f t="shared" si="66"/>
        <v>888.34921924666344</v>
      </c>
      <c r="R44" s="43"/>
      <c r="S44" s="62" t="str">
        <f t="shared" si="4"/>
        <v>Limitar a água</v>
      </c>
      <c r="T44" s="39" t="s">
        <v>286</v>
      </c>
      <c r="U44" s="48" t="str">
        <f>Economias!S40</f>
        <v>esgoto maior</v>
      </c>
    </row>
    <row r="45" spans="1:21" x14ac:dyDescent="0.2">
      <c r="A45" s="41">
        <v>34</v>
      </c>
      <c r="B45" s="42" t="s">
        <v>94</v>
      </c>
      <c r="C45" s="54">
        <f>Economias!W41</f>
        <v>3.309858351115267E-2</v>
      </c>
      <c r="D45" s="43">
        <f>Economias!F41*(1+C45)</f>
        <v>4197.479544805813</v>
      </c>
      <c r="E45" s="43">
        <f t="shared" ref="E45:G45" si="67">D45*(1+$C45)</f>
        <v>4336.4101720559229</v>
      </c>
      <c r="F45" s="43">
        <f t="shared" si="67"/>
        <v>4479.9392062743273</v>
      </c>
      <c r="G45" s="43">
        <f t="shared" si="67"/>
        <v>4628.2188482180845</v>
      </c>
      <c r="H45" s="54" t="str">
        <f>IF(Economias!AA41="-","-",Economias!AA41)</f>
        <v>-</v>
      </c>
      <c r="I45" s="127" t="str">
        <f>IF(H45="-","-",IF((Economias!C41-Economias!G41)&gt;=0,IF((Economias!J41*(1+H45))&lt;=D45,Economias!J41*(1+H45),D45),Economias!J41*(1+H45)))</f>
        <v>-</v>
      </c>
      <c r="J45" s="127" t="str">
        <f>IF($H45="-","-",IF((Economias!D41-Economias!H41)&gt;0,IF((I45*(1+$H45))&lt;=E45,I45*(1+$H45),E45),I45*(1+$H45)))</f>
        <v>-</v>
      </c>
      <c r="K45" s="127" t="str">
        <f>IF($H45="-","-",IF((Economias!E41-Economias!I41)&gt;0,IF((J45*(1+$H45))&lt;=F45,J45*(1+$H45),F45),J45*(1+$H45)))</f>
        <v>-</v>
      </c>
      <c r="L45" s="127" t="str">
        <f>IF($H45="-","-",IF((Economias!F41-Economias!J41)&gt;0,IF((K45*(1+$H45))&lt;=G45,K45*(1+$H45),G45),K45*(1+$H45)))</f>
        <v>-</v>
      </c>
      <c r="M45" s="54" t="str">
        <f>IF(Economias!AE41="-","-",Economias!AE41)</f>
        <v>-</v>
      </c>
      <c r="N45" s="43" t="str">
        <f>IF(M45="-","-",Economias!N41*(1+M45))</f>
        <v>-</v>
      </c>
      <c r="O45" s="43" t="str">
        <f t="shared" ref="O45:Q45" si="68">IF($M45="-","-",N45*(1+$M45))</f>
        <v>-</v>
      </c>
      <c r="P45" s="43" t="str">
        <f t="shared" si="68"/>
        <v>-</v>
      </c>
      <c r="Q45" s="43" t="str">
        <f t="shared" si="68"/>
        <v>-</v>
      </c>
      <c r="R45" s="43"/>
      <c r="S45" s="62" t="str">
        <f t="shared" si="4"/>
        <v xml:space="preserve">   </v>
      </c>
      <c r="U45" s="48" t="str">
        <f>Economias!S41</f>
        <v>ok</v>
      </c>
    </row>
    <row r="46" spans="1:21" x14ac:dyDescent="0.2">
      <c r="A46" s="41">
        <v>35</v>
      </c>
      <c r="B46" s="42" t="s">
        <v>95</v>
      </c>
      <c r="C46" s="54">
        <f>Economias!W42</f>
        <v>5.346347739856868E-2</v>
      </c>
      <c r="D46" s="43">
        <f>Economias!F42*(1+C46)</f>
        <v>816.43419498389073</v>
      </c>
      <c r="E46" s="43">
        <f t="shared" ref="E46:G46" si="69">D46*(1+$C46)</f>
        <v>860.08360611483067</v>
      </c>
      <c r="F46" s="43">
        <f t="shared" si="69"/>
        <v>906.06666655123036</v>
      </c>
      <c r="G46" s="43">
        <f t="shared" si="69"/>
        <v>954.50814129998855</v>
      </c>
      <c r="H46" s="54" t="str">
        <f>IF(Economias!AA42="-","-",Economias!AA42)</f>
        <v>-</v>
      </c>
      <c r="I46" s="127" t="str">
        <f>IF(H46="-","-",IF((Economias!C42-Economias!G42)&gt;=0,IF((Economias!J42*(1+H46))&lt;=D46,Economias!J42*(1+H46),D46),Economias!J42*(1+H46)))</f>
        <v>-</v>
      </c>
      <c r="J46" s="127" t="str">
        <f>IF($H46="-","-",IF((Economias!D42-Economias!H42)&gt;0,IF((I46*(1+$H46))&lt;=E46,I46*(1+$H46),E46),I46*(1+$H46)))</f>
        <v>-</v>
      </c>
      <c r="K46" s="127" t="str">
        <f>IF($H46="-","-",IF((Economias!E42-Economias!I42)&gt;0,IF((J46*(1+$H46))&lt;=F46,J46*(1+$H46),F46),J46*(1+$H46)))</f>
        <v>-</v>
      </c>
      <c r="L46" s="127" t="str">
        <f>IF($H46="-","-",IF((Economias!F42-Economias!J42)&gt;0,IF((K46*(1+$H46))&lt;=G46,K46*(1+$H46),G46),K46*(1+$H46)))</f>
        <v>-</v>
      </c>
      <c r="M46" s="54" t="str">
        <f>IF(Economias!AE42="-","-",Economias!AE42)</f>
        <v>-</v>
      </c>
      <c r="N46" s="43" t="str">
        <f>IF(M46="-","-",Economias!N42*(1+M46))</f>
        <v>-</v>
      </c>
      <c r="O46" s="43" t="str">
        <f t="shared" ref="O46:Q46" si="70">IF($M46="-","-",N46*(1+$M46))</f>
        <v>-</v>
      </c>
      <c r="P46" s="43" t="str">
        <f t="shared" si="70"/>
        <v>-</v>
      </c>
      <c r="Q46" s="43" t="str">
        <f t="shared" si="70"/>
        <v>-</v>
      </c>
      <c r="R46" s="43"/>
      <c r="S46" s="62" t="str">
        <f t="shared" si="4"/>
        <v xml:space="preserve">   </v>
      </c>
      <c r="U46" s="48" t="str">
        <f>Economias!S42</f>
        <v>ok</v>
      </c>
    </row>
    <row r="47" spans="1:21" x14ac:dyDescent="0.2">
      <c r="A47" s="41">
        <v>36</v>
      </c>
      <c r="B47" s="42" t="s">
        <v>96</v>
      </c>
      <c r="C47" s="54">
        <f>Economias!W43</f>
        <v>2.5445544411646221E-2</v>
      </c>
      <c r="D47" s="43">
        <f>Economias!F43*(1+C47)</f>
        <v>1878.6162373621357</v>
      </c>
      <c r="E47" s="43">
        <f t="shared" ref="E47:G47" si="71">D47*(1+$C47)</f>
        <v>1926.4186502623736</v>
      </c>
      <c r="F47" s="43">
        <f t="shared" si="71"/>
        <v>1975.4374215830483</v>
      </c>
      <c r="G47" s="43">
        <f t="shared" si="71"/>
        <v>2025.7035022263674</v>
      </c>
      <c r="H47" s="54" t="str">
        <f>IF(Economias!AA43="-","-",Economias!AA43)</f>
        <v>-</v>
      </c>
      <c r="I47" s="127" t="str">
        <f>IF(H47="-","-",IF((Economias!C43-Economias!G43)&gt;=0,IF((Economias!J43*(1+H47))&lt;=D47,Economias!J43*(1+H47),D47),Economias!J43*(1+H47)))</f>
        <v>-</v>
      </c>
      <c r="J47" s="127" t="str">
        <f>IF($H47="-","-",IF((Economias!D43-Economias!H43)&gt;0,IF((I47*(1+$H47))&lt;=E47,I47*(1+$H47),E47),I47*(1+$H47)))</f>
        <v>-</v>
      </c>
      <c r="K47" s="127" t="str">
        <f>IF($H47="-","-",IF((Economias!E43-Economias!I43)&gt;0,IF((J47*(1+$H47))&lt;=F47,J47*(1+$H47),F47),J47*(1+$H47)))</f>
        <v>-</v>
      </c>
      <c r="L47" s="127" t="str">
        <f>IF($H47="-","-",IF((Economias!F43-Economias!J43)&gt;0,IF((K47*(1+$H47))&lt;=G47,K47*(1+$H47),G47),K47*(1+$H47)))</f>
        <v>-</v>
      </c>
      <c r="M47" s="54" t="str">
        <f>IF(Economias!AE43="-","-",Economias!AE43)</f>
        <v>-</v>
      </c>
      <c r="N47" s="43" t="str">
        <f>IF(M47="-","-",Economias!N43*(1+M47))</f>
        <v>-</v>
      </c>
      <c r="O47" s="43" t="str">
        <f t="shared" ref="O47:Q47" si="72">IF($M47="-","-",N47*(1+$M47))</f>
        <v>-</v>
      </c>
      <c r="P47" s="43" t="str">
        <f t="shared" si="72"/>
        <v>-</v>
      </c>
      <c r="Q47" s="43" t="str">
        <f t="shared" si="72"/>
        <v>-</v>
      </c>
      <c r="R47" s="43"/>
      <c r="S47" s="62" t="str">
        <f t="shared" si="4"/>
        <v xml:space="preserve">   </v>
      </c>
      <c r="U47" s="48" t="str">
        <f>Economias!S43</f>
        <v>ok</v>
      </c>
    </row>
    <row r="48" spans="1:21" x14ac:dyDescent="0.2">
      <c r="A48" s="41">
        <v>37</v>
      </c>
      <c r="B48" s="42" t="s">
        <v>97</v>
      </c>
      <c r="C48" s="54">
        <f>Economias!W44</f>
        <v>8.0316830187206062E-3</v>
      </c>
      <c r="D48" s="43">
        <f>Economias!F44*(1+C48)</f>
        <v>2296.2961739166453</v>
      </c>
      <c r="E48" s="43">
        <f t="shared" ref="E48:G48" si="73">D48*(1+$C48)</f>
        <v>2314.7392969026446</v>
      </c>
      <c r="F48" s="43">
        <f t="shared" si="73"/>
        <v>2333.3305492063428</v>
      </c>
      <c r="G48" s="43">
        <f t="shared" si="73"/>
        <v>2352.0711205554653</v>
      </c>
      <c r="H48" s="54">
        <f>IF(Economias!AA44="-","-",Economias!AA44)</f>
        <v>1.2251270905572535E-2</v>
      </c>
      <c r="I48" s="127">
        <f>IF(H48="-","-",IF((Economias!C44-Economias!G44)&gt;=0,IF((Economias!J44*(1+H48))&lt;=D48,Economias!J44*(1+H48),D48),Economias!J44*(1+H48)))</f>
        <v>1922.2651634496819</v>
      </c>
      <c r="J48" s="127">
        <f>IF($H48="-","-",IF((Economias!D44-Economias!H44)&gt;0,IF((I48*(1+$H48))&lt;=E48,I48*(1+$H48),E48),I48*(1+$H48)))</f>
        <v>1945.8153547194486</v>
      </c>
      <c r="K48" s="127">
        <f>IF($H48="-","-",IF((Economias!E44-Economias!I44)&gt;0,IF((J48*(1+$H48))&lt;=F48,J48*(1+$H48),F48),J48*(1+$H48)))</f>
        <v>1969.6540657623391</v>
      </c>
      <c r="L48" s="127">
        <f>IF($H48="-","-",IF((Economias!F44-Economias!J44)&gt;0,IF((K48*(1+$H48))&lt;=G48,K48*(1+$H48),G48),K48*(1+$H48)))</f>
        <v>1993.7848313122556</v>
      </c>
      <c r="M48" s="54">
        <f>IF(Economias!AE44="-","-",Economias!AE44)</f>
        <v>-1.1561079925153702E-2</v>
      </c>
      <c r="N48" s="43">
        <f>IF(M48="-","-",Economias!N44*(1+M48))</f>
        <v>84.017308206361946</v>
      </c>
      <c r="O48" s="43">
        <f t="shared" ref="O48:Q48" si="74">IF($M48="-","-",N48*(1+$M48))</f>
        <v>83.045977391091924</v>
      </c>
      <c r="P48" s="43">
        <f t="shared" si="74"/>
        <v>82.085876209011005</v>
      </c>
      <c r="Q48" s="43">
        <f t="shared" si="74"/>
        <v>81.136874833432358</v>
      </c>
      <c r="R48" s="43"/>
      <c r="S48" s="62" t="str">
        <f t="shared" si="4"/>
        <v>ok</v>
      </c>
      <c r="U48" s="48" t="str">
        <f>Economias!S44</f>
        <v>ok</v>
      </c>
    </row>
    <row r="49" spans="1:21" x14ac:dyDescent="0.2">
      <c r="A49" s="41">
        <v>38</v>
      </c>
      <c r="B49" s="42" t="s">
        <v>98</v>
      </c>
      <c r="C49" s="54">
        <f>Economias!W45</f>
        <v>1.9030019208949197E-2</v>
      </c>
      <c r="D49" s="43">
        <f>Economias!F45*(1+C49)</f>
        <v>5098.2071861023733</v>
      </c>
      <c r="E49" s="43">
        <f t="shared" ref="E49:G49" si="75">D49*(1+$C49)</f>
        <v>5195.2261667851044</v>
      </c>
      <c r="F49" s="43">
        <f t="shared" si="75"/>
        <v>5294.0914205338604</v>
      </c>
      <c r="G49" s="43">
        <f t="shared" si="75"/>
        <v>5394.8380819605527</v>
      </c>
      <c r="H49" s="54">
        <f>IF(Economias!AA45="-","-",Economias!AA45)</f>
        <v>3.5833556540976297E-3</v>
      </c>
      <c r="I49" s="127">
        <f>IF(H49="-","-",IF((Economias!C45-Economias!G45)&gt;=0,IF((Economias!J45*(1+H49))&lt;=D49,Economias!J45*(1+H49),D49),Economias!J45*(1+H49)))</f>
        <v>672.40084828824536</v>
      </c>
      <c r="J49" s="127">
        <f>IF($H49="-","-",IF((Economias!D45-Economias!H45)&gt;0,IF((I49*(1+$H49))&lt;=E49,I49*(1+$H49),E49),I49*(1+$H49)))</f>
        <v>674.81029966977906</v>
      </c>
      <c r="K49" s="127">
        <f>IF($H49="-","-",IF((Economias!E45-Economias!I45)&gt;0,IF((J49*(1+$H49))&lt;=F49,J49*(1+$H49),F49),J49*(1+$H49)))</f>
        <v>677.22838497254406</v>
      </c>
      <c r="L49" s="127">
        <f>IF($H49="-","-",IF((Economias!F45-Economias!J45)&gt;0,IF((K49*(1+$H49))&lt;=G49,K49*(1+$H49),G49),K49*(1+$H49)))</f>
        <v>679.6551351349508</v>
      </c>
      <c r="M49" s="54">
        <f>IF(Economias!AE45="-","-",Economias!AE45)</f>
        <v>3.3333333333333333E-2</v>
      </c>
      <c r="N49" s="43">
        <f>IF(M49="-","-",Economias!N45*(1+M49))</f>
        <v>16.533333333333335</v>
      </c>
      <c r="O49" s="43">
        <f t="shared" ref="O49:Q49" si="76">IF($M49="-","-",N49*(1+$M49))</f>
        <v>17.084444444444447</v>
      </c>
      <c r="P49" s="43">
        <f t="shared" si="76"/>
        <v>17.653925925925929</v>
      </c>
      <c r="Q49" s="43">
        <f t="shared" si="76"/>
        <v>18.242390123456794</v>
      </c>
      <c r="R49" s="43"/>
      <c r="S49" s="62" t="str">
        <f t="shared" si="4"/>
        <v>ok</v>
      </c>
      <c r="U49" s="48" t="str">
        <f>Economias!S45</f>
        <v>ok</v>
      </c>
    </row>
    <row r="50" spans="1:21" x14ac:dyDescent="0.2">
      <c r="A50" s="41">
        <v>39</v>
      </c>
      <c r="B50" s="42" t="s">
        <v>99</v>
      </c>
      <c r="C50" s="54">
        <f>Economias!W46</f>
        <v>1.7067373280087256E-2</v>
      </c>
      <c r="D50" s="43">
        <f>Economias!F46*(1+C50)</f>
        <v>1417.7919183524416</v>
      </c>
      <c r="E50" s="43">
        <f t="shared" ref="E50:G50" si="77">D50*(1+$C50)</f>
        <v>1441.9899022564537</v>
      </c>
      <c r="F50" s="43">
        <f t="shared" si="77"/>
        <v>1466.6008821843811</v>
      </c>
      <c r="G50" s="43">
        <f t="shared" si="77"/>
        <v>1491.6319068935272</v>
      </c>
      <c r="H50" s="54" t="str">
        <f>IF(Economias!AA46="-","-",Economias!AA46)</f>
        <v>-</v>
      </c>
      <c r="I50" s="127" t="str">
        <f>IF(H50="-","-",IF((Economias!C46-Economias!G46)&gt;=0,IF((Economias!J46*(1+H50))&lt;=D50,Economias!J46*(1+H50),D50),Economias!J46*(1+H50)))</f>
        <v>-</v>
      </c>
      <c r="J50" s="127" t="str">
        <f>IF($H50="-","-",IF((Economias!D46-Economias!H46)&gt;0,IF((I50*(1+$H50))&lt;=E50,I50*(1+$H50),E50),I50*(1+$H50)))</f>
        <v>-</v>
      </c>
      <c r="K50" s="127" t="str">
        <f>IF($H50="-","-",IF((Economias!E46-Economias!I46)&gt;0,IF((J50*(1+$H50))&lt;=F50,J50*(1+$H50),F50),J50*(1+$H50)))</f>
        <v>-</v>
      </c>
      <c r="L50" s="127" t="str">
        <f>IF($H50="-","-",IF((Economias!F46-Economias!J46)&gt;0,IF((K50*(1+$H50))&lt;=G50,K50*(1+$H50),G50),K50*(1+$H50)))</f>
        <v>-</v>
      </c>
      <c r="M50" s="54" t="str">
        <f>IF(Economias!AE46="-","-",Economias!AE46)</f>
        <v>-</v>
      </c>
      <c r="N50" s="43" t="str">
        <f>IF(M50="-","-",Economias!N46*(1+M50))</f>
        <v>-</v>
      </c>
      <c r="O50" s="43" t="str">
        <f t="shared" ref="O50:Q50" si="78">IF($M50="-","-",N50*(1+$M50))</f>
        <v>-</v>
      </c>
      <c r="P50" s="43" t="str">
        <f t="shared" si="78"/>
        <v>-</v>
      </c>
      <c r="Q50" s="43" t="str">
        <f t="shared" si="78"/>
        <v>-</v>
      </c>
      <c r="R50" s="43"/>
      <c r="S50" s="62" t="str">
        <f t="shared" si="4"/>
        <v xml:space="preserve">   </v>
      </c>
      <c r="U50" s="48" t="str">
        <f>Economias!S46</f>
        <v>ok</v>
      </c>
    </row>
    <row r="51" spans="1:21" x14ac:dyDescent="0.2">
      <c r="A51" s="41">
        <v>40</v>
      </c>
      <c r="B51" s="42" t="s">
        <v>100</v>
      </c>
      <c r="C51" s="54">
        <f>Economias!W47</f>
        <v>1.4063833221819602E-2</v>
      </c>
      <c r="D51" s="43">
        <f>Economias!F47*(1+C51)</f>
        <v>990.7403650577179</v>
      </c>
      <c r="E51" s="43">
        <f t="shared" ref="E51:G51" si="79">D51*(1+$C51)</f>
        <v>1004.6739723180144</v>
      </c>
      <c r="F51" s="43">
        <f t="shared" si="79"/>
        <v>1018.803539506998</v>
      </c>
      <c r="G51" s="43">
        <f t="shared" si="79"/>
        <v>1033.131822572424</v>
      </c>
      <c r="H51" s="54" t="str">
        <f>IF(Economias!AA47="-","-",Economias!AA47)</f>
        <v>-</v>
      </c>
      <c r="I51" s="127" t="str">
        <f>IF(H51="-","-",IF((Economias!C47-Economias!G47)&gt;=0,IF((Economias!J47*(1+H51))&lt;=D51,Economias!J47*(1+H51),D51),Economias!J47*(1+H51)))</f>
        <v>-</v>
      </c>
      <c r="J51" s="127" t="str">
        <f>IF($H51="-","-",IF((Economias!D47-Economias!H47)&gt;0,IF((I51*(1+$H51))&lt;=E51,I51*(1+$H51),E51),I51*(1+$H51)))</f>
        <v>-</v>
      </c>
      <c r="K51" s="127" t="str">
        <f>IF($H51="-","-",IF((Economias!E47-Economias!I47)&gt;0,IF((J51*(1+$H51))&lt;=F51,J51*(1+$H51),F51),J51*(1+$H51)))</f>
        <v>-</v>
      </c>
      <c r="L51" s="127" t="str">
        <f>IF($H51="-","-",IF((Economias!F47-Economias!J47)&gt;0,IF((K51*(1+$H51))&lt;=G51,K51*(1+$H51),G51),K51*(1+$H51)))</f>
        <v>-</v>
      </c>
      <c r="M51" s="54" t="str">
        <f>IF(Economias!AE47="-","-",Economias!AE47)</f>
        <v>-</v>
      </c>
      <c r="N51" s="43" t="str">
        <f>IF(M51="-","-",Economias!N47*(1+M51))</f>
        <v>-</v>
      </c>
      <c r="O51" s="43" t="str">
        <f>IF($M51="-","-",N51*(1+$M51))</f>
        <v>-</v>
      </c>
      <c r="P51" s="43" t="str">
        <f t="shared" ref="P51:Q51" si="80">IF($M51="-","-",O51*(1+$M51))</f>
        <v>-</v>
      </c>
      <c r="Q51" s="43" t="str">
        <f t="shared" si="80"/>
        <v>-</v>
      </c>
      <c r="R51" s="43"/>
      <c r="S51" s="62" t="str">
        <f t="shared" si="4"/>
        <v xml:space="preserve">   </v>
      </c>
      <c r="U51" s="48" t="str">
        <f>Economias!S47</f>
        <v>ok</v>
      </c>
    </row>
    <row r="52" spans="1:21" x14ac:dyDescent="0.2">
      <c r="A52" s="41">
        <v>41</v>
      </c>
      <c r="B52" s="42" t="s">
        <v>101</v>
      </c>
      <c r="C52" s="54">
        <f>Economias!W48</f>
        <v>1.6088152764485508E-2</v>
      </c>
      <c r="D52" s="43">
        <f>Economias!F48*(1+C52)</f>
        <v>2784.0815385746905</v>
      </c>
      <c r="E52" s="43">
        <f t="shared" ref="E52:G52" si="81">D52*(1+$C52)</f>
        <v>2828.8722676760644</v>
      </c>
      <c r="F52" s="43">
        <f t="shared" si="81"/>
        <v>2874.383596869654</v>
      </c>
      <c r="G52" s="43">
        <f t="shared" si="81"/>
        <v>2920.6271192798245</v>
      </c>
      <c r="H52" s="54" t="str">
        <f>IF(Economias!AA48="-","-",Economias!AA48)</f>
        <v>-</v>
      </c>
      <c r="I52" s="127" t="str">
        <f>IF(H52="-","-",IF((Economias!C48-Economias!G48)&gt;=0,IF((Economias!J48*(1+H52))&lt;=D52,Economias!J48*(1+H52),D52),Economias!J48*(1+H52)))</f>
        <v>-</v>
      </c>
      <c r="J52" s="127" t="str">
        <f>IF($H52="-","-",IF((Economias!D48-Economias!H48)&gt;0,IF((I52*(1+$H52))&lt;=E52,I52*(1+$H52),E52),I52*(1+$H52)))</f>
        <v>-</v>
      </c>
      <c r="K52" s="127" t="str">
        <f>IF($H52="-","-",IF((Economias!E48-Economias!I48)&gt;0,IF((J52*(1+$H52))&lt;=F52,J52*(1+$H52),F52),J52*(1+$H52)))</f>
        <v>-</v>
      </c>
      <c r="L52" s="127" t="str">
        <f>IF($H52="-","-",IF((Economias!F48-Economias!J48)&gt;0,IF((K52*(1+$H52))&lt;=G52,K52*(1+$H52),G52),K52*(1+$H52)))</f>
        <v>-</v>
      </c>
      <c r="M52" s="54" t="str">
        <f>IF(Economias!AE48="-","-",Economias!AE48)</f>
        <v>-</v>
      </c>
      <c r="N52" s="43" t="str">
        <f>IF(M52="-","-",Economias!N48*(1+M52))</f>
        <v>-</v>
      </c>
      <c r="O52" s="43" t="str">
        <f t="shared" ref="O52:Q52" si="82">IF($M52="-","-",N52*(1+$M52))</f>
        <v>-</v>
      </c>
      <c r="P52" s="43" t="str">
        <f t="shared" si="82"/>
        <v>-</v>
      </c>
      <c r="Q52" s="43" t="str">
        <f t="shared" si="82"/>
        <v>-</v>
      </c>
      <c r="R52" s="43"/>
      <c r="S52" s="62" t="str">
        <f t="shared" si="4"/>
        <v xml:space="preserve">   </v>
      </c>
      <c r="U52" s="48" t="str">
        <f>Economias!S48</f>
        <v>ok</v>
      </c>
    </row>
    <row r="53" spans="1:21" x14ac:dyDescent="0.2">
      <c r="A53" s="41">
        <v>42</v>
      </c>
      <c r="B53" s="42" t="s">
        <v>35</v>
      </c>
      <c r="C53" s="54">
        <f>Economias!W49</f>
        <v>3.420376468168284E-2</v>
      </c>
      <c r="D53" s="43">
        <f>Economias!F49*(1+C53)</f>
        <v>4422.2552977788755</v>
      </c>
      <c r="E53" s="43">
        <f t="shared" ref="E53:G53" si="83">D53*(1+$C53)</f>
        <v>4573.5130773464298</v>
      </c>
      <c r="F53" s="43">
        <f t="shared" si="83"/>
        <v>4729.9444424125859</v>
      </c>
      <c r="G53" s="43">
        <f t="shared" si="83"/>
        <v>4891.7263490782998</v>
      </c>
      <c r="H53" s="54" t="str">
        <f>IF(Economias!AA49="-","-",Economias!AA49)</f>
        <v>-</v>
      </c>
      <c r="I53" s="127" t="str">
        <f>IF(H53="-","-",IF((Economias!C49-Economias!G49)&gt;=0,IF((Economias!J49*(1+H53))&lt;=D53,Economias!J49*(1+H53),D53),Economias!J49*(1+H53)))</f>
        <v>-</v>
      </c>
      <c r="J53" s="127" t="str">
        <f>IF($H53="-","-",IF((Economias!D49-Economias!H49)&gt;0,IF((I53*(1+$H53))&lt;=E53,I53*(1+$H53),E53),I53*(1+$H53)))</f>
        <v>-</v>
      </c>
      <c r="K53" s="127" t="str">
        <f>IF($H53="-","-",IF((Economias!E49-Economias!I49)&gt;0,IF((J53*(1+$H53))&lt;=F53,J53*(1+$H53),F53),J53*(1+$H53)))</f>
        <v>-</v>
      </c>
      <c r="L53" s="127" t="str">
        <f>IF($H53="-","-",IF((Economias!F49-Economias!J49)&gt;0,IF((K53*(1+$H53))&lt;=G53,K53*(1+$H53),G53),K53*(1+$H53)))</f>
        <v>-</v>
      </c>
      <c r="M53" s="54" t="str">
        <f>IF(Economias!AE49="-","-",Economias!AE49)</f>
        <v>-</v>
      </c>
      <c r="N53" s="43" t="str">
        <f>IF(M53="-","-",Economias!N49*(1+M53))</f>
        <v>-</v>
      </c>
      <c r="O53" s="43" t="str">
        <f t="shared" ref="O53:Q53" si="84">IF($M53="-","-",N53*(1+$M53))</f>
        <v>-</v>
      </c>
      <c r="P53" s="43" t="str">
        <f t="shared" si="84"/>
        <v>-</v>
      </c>
      <c r="Q53" s="43" t="str">
        <f t="shared" si="84"/>
        <v>-</v>
      </c>
      <c r="R53" s="43"/>
      <c r="S53" s="62" t="str">
        <f t="shared" si="4"/>
        <v xml:space="preserve">   </v>
      </c>
      <c r="U53" s="48" t="str">
        <f>Economias!S49</f>
        <v>ok</v>
      </c>
    </row>
    <row r="54" spans="1:21" x14ac:dyDescent="0.2">
      <c r="A54" s="41">
        <v>43</v>
      </c>
      <c r="B54" s="42" t="s">
        <v>102</v>
      </c>
      <c r="C54" s="54">
        <f>Economias!W50</f>
        <v>1.2669702728027225E-2</v>
      </c>
      <c r="D54" s="43">
        <f>Economias!F50*(1+C54)</f>
        <v>2650.1566120392472</v>
      </c>
      <c r="E54" s="43">
        <f t="shared" ref="E54:G54" si="85">D54*(1+$C54)</f>
        <v>2683.7333084964998</v>
      </c>
      <c r="F54" s="43">
        <f t="shared" si="85"/>
        <v>2717.735411716455</v>
      </c>
      <c r="G54" s="43">
        <f t="shared" si="85"/>
        <v>2752.168311476335</v>
      </c>
      <c r="H54" s="54">
        <f>IF(Economias!AA50="-","-",Economias!AA50)</f>
        <v>1.6826660750351278E-2</v>
      </c>
      <c r="I54" s="127">
        <f>IF(H54="-","-",IF((Economias!C50-Economias!G50)&gt;=0,IF((Economias!J50*(1+H54))&lt;=D54,Economias!J50*(1+H54),D54),Economias!J50*(1+H54)))</f>
        <v>1835.3721226543842</v>
      </c>
      <c r="J54" s="127">
        <f>IF($H54="-","-",IF((Economias!D50-Economias!H50)&gt;0,IF((I54*(1+$H54))&lt;=E54,I54*(1+$H54),E54),I54*(1+$H54)))</f>
        <v>1866.2553067129418</v>
      </c>
      <c r="K54" s="127">
        <f>IF($H54="-","-",IF((Economias!E50-Economias!I50)&gt;0,IF((J54*(1+$H54))&lt;=F54,J54*(1+$H54),F54),J54*(1+$H54)))</f>
        <v>1897.6581516325434</v>
      </c>
      <c r="L54" s="127">
        <f>IF($H54="-","-",IF((Economias!F50-Economias!J50)&gt;0,IF((K54*(1+$H54))&lt;=G54,K54*(1+$H54),G54),K54*(1+$H54)))</f>
        <v>1929.5894015702029</v>
      </c>
      <c r="M54" s="54">
        <f>IF(Economias!AE50="-","-",Economias!AE50)</f>
        <v>3.9026136770497669E-2</v>
      </c>
      <c r="N54" s="43">
        <f>IF(M54="-","-",Economias!N50*(1+M54))</f>
        <v>148.58073755818117</v>
      </c>
      <c r="O54" s="43">
        <f t="shared" ref="O54:Q54" si="86">IF($M54="-","-",N54*(1+$M54))</f>
        <v>154.37926974358817</v>
      </c>
      <c r="P54" s="43">
        <f t="shared" si="86"/>
        <v>160.40409623913098</v>
      </c>
      <c r="Q54" s="43">
        <f t="shared" si="86"/>
        <v>166.66404843750738</v>
      </c>
      <c r="R54" s="43"/>
      <c r="S54" s="62" t="str">
        <f t="shared" si="4"/>
        <v>ok</v>
      </c>
      <c r="U54" s="48" t="str">
        <f>Economias!S50</f>
        <v>ok</v>
      </c>
    </row>
    <row r="55" spans="1:21" x14ac:dyDescent="0.2">
      <c r="A55" s="41">
        <v>44</v>
      </c>
      <c r="B55" s="42" t="s">
        <v>103</v>
      </c>
      <c r="C55" s="54">
        <f>Economias!W51</f>
        <v>1.6727050972970347E-2</v>
      </c>
      <c r="D55" s="43">
        <f>Economias!F51*(1+C55)</f>
        <v>5337.8170176080948</v>
      </c>
      <c r="E55" s="43">
        <f t="shared" ref="E55:G55" si="87">D55*(1+$C55)</f>
        <v>5427.1029549460145</v>
      </c>
      <c r="F55" s="43">
        <f t="shared" si="87"/>
        <v>5517.8823827089554</v>
      </c>
      <c r="G55" s="43">
        <f t="shared" si="87"/>
        <v>5610.1802825873838</v>
      </c>
      <c r="H55" s="54">
        <f>IF(Economias!AA51="-","-",Economias!AA51)</f>
        <v>2.2188711110070782E-2</v>
      </c>
      <c r="I55" s="127">
        <f>IF(H55="-","-",IF((Economias!C51-Economias!G51)&gt;=0,IF((Economias!J51*(1+H55))&lt;=D55,Economias!J51*(1+H55),D55),Economias!J51*(1+H55)))</f>
        <v>5250.9834089724336</v>
      </c>
      <c r="J55" s="127">
        <f>IF($H55="-","-",IF((Economias!D51-Economias!H51)&gt;0,IF((I55*(1+$H55))&lt;=E55,I55*(1+$H55),E55),I55*(1+$H55)))</f>
        <v>5367.495962877897</v>
      </c>
      <c r="K55" s="127">
        <f>IF($H55="-","-",IF((Economias!E51-Economias!I51)&gt;0,IF((J55*(1+$H55))&lt;=F55,J55*(1+$H55),F55),J55*(1+$H55)))</f>
        <v>5486.5937801826658</v>
      </c>
      <c r="L55" s="127">
        <f>IF($H55="-","-",IF((Economias!F51-Economias!J51)&gt;0,IF((K55*(1+$H55))&lt;=G55,K55*(1+$H55),G55),K55*(1+$H55)))</f>
        <v>5608.3342245494496</v>
      </c>
      <c r="M55" s="54">
        <f>IF(Economias!AE51="-","-",Economias!AE51)</f>
        <v>-1.7387081107333658E-2</v>
      </c>
      <c r="N55" s="43">
        <f>IF(M55="-","-",Economias!N51*(1+M55))</f>
        <v>137.56580864497329</v>
      </c>
      <c r="O55" s="43">
        <f t="shared" ref="O55:Q55" si="88">IF($M55="-","-",N55*(1+$M55))</f>
        <v>135.1739407724672</v>
      </c>
      <c r="P55" s="43">
        <f t="shared" si="88"/>
        <v>132.82366050065841</v>
      </c>
      <c r="Q55" s="43">
        <f t="shared" si="88"/>
        <v>130.51424474256049</v>
      </c>
      <c r="R55" s="43"/>
      <c r="S55" s="62" t="str">
        <f t="shared" si="4"/>
        <v>ok</v>
      </c>
      <c r="U55" s="48" t="str">
        <f>Economias!S51</f>
        <v>ok</v>
      </c>
    </row>
    <row r="56" spans="1:21" x14ac:dyDescent="0.2">
      <c r="A56" s="41">
        <v>45</v>
      </c>
      <c r="B56" s="42" t="s">
        <v>104</v>
      </c>
      <c r="C56" s="54">
        <f>Economias!W52</f>
        <v>1.71203866320996E-2</v>
      </c>
      <c r="D56" s="43">
        <f>Economias!F52*(1+C56)</f>
        <v>6763.8505711034632</v>
      </c>
      <c r="E56" s="43">
        <f t="shared" ref="E56:G56" si="89">D56*(1+$C56)</f>
        <v>6879.6503080025032</v>
      </c>
      <c r="F56" s="43">
        <f t="shared" si="89"/>
        <v>6997.4325811691497</v>
      </c>
      <c r="G56" s="43">
        <f t="shared" si="89"/>
        <v>7117.2313323908165</v>
      </c>
      <c r="H56" s="54">
        <f>IF(Economias!AA52="-","-",Economias!AA52)</f>
        <v>1.6169242724502448E-2</v>
      </c>
      <c r="I56" s="127">
        <f>IF(H56="-","-",IF((Economias!C52-Economias!G52)&gt;=0,IF((Economias!J52*(1+H56))&lt;=D56,Economias!J52*(1+H56),D56),Economias!J52*(1+H56)))</f>
        <v>5797.2455297432862</v>
      </c>
      <c r="J56" s="127">
        <f>IF($H56="-","-",IF((Economias!D52-Economias!H52)&gt;0,IF((I56*(1+$H56))&lt;=E56,I56*(1+$H56),E56),I56*(1+$H56)))</f>
        <v>5890.9825998472415</v>
      </c>
      <c r="K56" s="127">
        <f>IF($H56="-","-",IF((Economias!E52-Economias!I52)&gt;0,IF((J56*(1+$H56))&lt;=F56,J56*(1+$H56),F56),J56*(1+$H56)))</f>
        <v>5986.2353273899917</v>
      </c>
      <c r="L56" s="127">
        <f>IF($H56="-","-",IF((Economias!F52-Economias!J52)&gt;0,IF((K56*(1+$H56))&lt;=G56,K56*(1+$H56),G56),K56*(1+$H56)))</f>
        <v>6083.0282194045512</v>
      </c>
      <c r="M56" s="126">
        <f>IF(Economias!AE52="-","-",Economias!AE52)</f>
        <v>0.05</v>
      </c>
      <c r="N56" s="43">
        <f>IF(M56="-","-",Economias!N52*(1+M56))</f>
        <v>23.1</v>
      </c>
      <c r="O56" s="43">
        <f t="shared" ref="O56:Q56" si="90">IF($M56="-","-",N56*(1+$M56))</f>
        <v>24.255000000000003</v>
      </c>
      <c r="P56" s="43">
        <f t="shared" si="90"/>
        <v>25.467750000000002</v>
      </c>
      <c r="Q56" s="43">
        <f t="shared" si="90"/>
        <v>26.741137500000004</v>
      </c>
      <c r="R56" s="43"/>
      <c r="S56" s="62" t="str">
        <f t="shared" si="4"/>
        <v>ok</v>
      </c>
      <c r="U56" s="48" t="str">
        <f>Economias!S52</f>
        <v>ok</v>
      </c>
    </row>
    <row r="57" spans="1:21" x14ac:dyDescent="0.2">
      <c r="A57" s="41">
        <v>46</v>
      </c>
      <c r="B57" s="42" t="s">
        <v>105</v>
      </c>
      <c r="C57" s="54">
        <f>Economias!W53</f>
        <v>2.0830794852559027E-2</v>
      </c>
      <c r="D57" s="43">
        <f>Economias!F53*(1+C57)</f>
        <v>1226.0177846179233</v>
      </c>
      <c r="E57" s="43">
        <f t="shared" ref="E57:G57" si="91">D57*(1+$C57)</f>
        <v>1251.5567095748881</v>
      </c>
      <c r="F57" s="43">
        <f t="shared" si="91"/>
        <v>1277.6276306383863</v>
      </c>
      <c r="G57" s="43">
        <f t="shared" si="91"/>
        <v>1304.2416297101756</v>
      </c>
      <c r="H57" s="54" t="str">
        <f>IF(Economias!AA53="-","-",Economias!AA53)</f>
        <v>-</v>
      </c>
      <c r="I57" s="127" t="str">
        <f>IF(H57="-","-",IF((Economias!C53-Economias!G53)&gt;=0,IF((Economias!J53*(1+H57))&lt;=D57,Economias!J53*(1+H57),D57),Economias!J53*(1+H57)))</f>
        <v>-</v>
      </c>
      <c r="J57" s="127" t="str">
        <f>IF($H57="-","-",IF((Economias!D53-Economias!H53)&gt;0,IF((I57*(1+$H57))&lt;=E57,I57*(1+$H57),E57),I57*(1+$H57)))</f>
        <v>-</v>
      </c>
      <c r="K57" s="127" t="str">
        <f>IF($H57="-","-",IF((Economias!E53-Economias!I53)&gt;0,IF((J57*(1+$H57))&lt;=F57,J57*(1+$H57),F57),J57*(1+$H57)))</f>
        <v>-</v>
      </c>
      <c r="L57" s="127" t="str">
        <f>IF($H57="-","-",IF((Economias!F53-Economias!J53)&gt;0,IF((K57*(1+$H57))&lt;=G57,K57*(1+$H57),G57),K57*(1+$H57)))</f>
        <v>-</v>
      </c>
      <c r="M57" s="54" t="str">
        <f>IF(Economias!AE53="-","-",Economias!AE53)</f>
        <v>-</v>
      </c>
      <c r="N57" s="43" t="str">
        <f>IF(M57="-","-",Economias!N53*(1+M57))</f>
        <v>-</v>
      </c>
      <c r="O57" s="43" t="str">
        <f t="shared" ref="O57:Q57" si="92">IF($M57="-","-",N57*(1+$M57))</f>
        <v>-</v>
      </c>
      <c r="P57" s="43" t="str">
        <f t="shared" si="92"/>
        <v>-</v>
      </c>
      <c r="Q57" s="43" t="str">
        <f t="shared" si="92"/>
        <v>-</v>
      </c>
      <c r="R57" s="43"/>
      <c r="S57" s="62" t="str">
        <f t="shared" si="4"/>
        <v xml:space="preserve">   </v>
      </c>
      <c r="U57" s="48" t="str">
        <f>Economias!S53</f>
        <v>ok</v>
      </c>
    </row>
    <row r="58" spans="1:21" x14ac:dyDescent="0.2">
      <c r="A58" s="41">
        <v>47</v>
      </c>
      <c r="B58" s="42" t="s">
        <v>106</v>
      </c>
      <c r="C58" s="54">
        <f>Economias!W54</f>
        <v>6.1247730549071407E-2</v>
      </c>
      <c r="D58" s="43">
        <f>Economias!F54*(1+C58)</f>
        <v>1381.7445451748911</v>
      </c>
      <c r="E58" s="43">
        <f t="shared" ref="E58:G58" si="93">D58*(1+$C58)</f>
        <v>1466.3732627654122</v>
      </c>
      <c r="F58" s="43">
        <f t="shared" si="93"/>
        <v>1556.1852972476311</v>
      </c>
      <c r="G58" s="43">
        <f t="shared" si="93"/>
        <v>1651.4981150178808</v>
      </c>
      <c r="H58" s="54" t="str">
        <f>IF(Economias!AA54="-","-",Economias!AA54)</f>
        <v>-</v>
      </c>
      <c r="I58" s="127" t="str">
        <f>IF(H58="-","-",IF((Economias!C54-Economias!G54)&gt;=0,IF((Economias!J54*(1+H58))&lt;=D58,Economias!J54*(1+H58),D58),Economias!J54*(1+H58)))</f>
        <v>-</v>
      </c>
      <c r="J58" s="127" t="str">
        <f>IF($H58="-","-",IF((Economias!D54-Economias!H54)&gt;0,IF((I58*(1+$H58))&lt;=E58,I58*(1+$H58),E58),I58*(1+$H58)))</f>
        <v>-</v>
      </c>
      <c r="K58" s="127" t="str">
        <f>IF($H58="-","-",IF((Economias!E54-Economias!I54)&gt;0,IF((J58*(1+$H58))&lt;=F58,J58*(1+$H58),F58),J58*(1+$H58)))</f>
        <v>-</v>
      </c>
      <c r="L58" s="127" t="str">
        <f>IF($H58="-","-",IF((Economias!F54-Economias!J54)&gt;0,IF((K58*(1+$H58))&lt;=G58,K58*(1+$H58),G58),K58*(1+$H58)))</f>
        <v>-</v>
      </c>
      <c r="M58" s="54" t="str">
        <f>IF(Economias!AE54="-","-",Economias!AE54)</f>
        <v>-</v>
      </c>
      <c r="N58" s="43" t="str">
        <f>IF(M58="-","-",Economias!N54*(1+M58))</f>
        <v>-</v>
      </c>
      <c r="O58" s="43" t="str">
        <f t="shared" ref="O58:Q58" si="94">IF($M58="-","-",N58*(1+$M58))</f>
        <v>-</v>
      </c>
      <c r="P58" s="43" t="str">
        <f t="shared" si="94"/>
        <v>-</v>
      </c>
      <c r="Q58" s="43" t="str">
        <f t="shared" si="94"/>
        <v>-</v>
      </c>
      <c r="R58" s="43"/>
      <c r="S58" s="62" t="str">
        <f t="shared" si="4"/>
        <v xml:space="preserve">   </v>
      </c>
      <c r="U58" s="48" t="str">
        <f>Economias!S54</f>
        <v>ok</v>
      </c>
    </row>
    <row r="59" spans="1:21" x14ac:dyDescent="0.2">
      <c r="A59" s="41">
        <v>48</v>
      </c>
      <c r="B59" s="42" t="s">
        <v>36</v>
      </c>
      <c r="C59" s="54">
        <f>Economias!W55</f>
        <v>2.021152722071012E-2</v>
      </c>
      <c r="D59" s="43">
        <f>Economias!F55*(1+C59)</f>
        <v>1332.3962545502475</v>
      </c>
      <c r="E59" s="43">
        <f t="shared" ref="E59:G59" si="95">D59*(1+$C59)</f>
        <v>1359.326017717862</v>
      </c>
      <c r="F59" s="43">
        <f t="shared" si="95"/>
        <v>1386.8000725267862</v>
      </c>
      <c r="G59" s="43">
        <f t="shared" si="95"/>
        <v>1414.8294199423442</v>
      </c>
      <c r="H59" s="54" t="str">
        <f>IF(Economias!AA55="-","-",Economias!AA55)</f>
        <v>-</v>
      </c>
      <c r="I59" s="127" t="str">
        <f>IF(H59="-","-",IF((Economias!C55-Economias!G55)&gt;=0,IF((Economias!J55*(1+H59))&lt;=D59,Economias!J55*(1+H59),D59),Economias!J55*(1+H59)))</f>
        <v>-</v>
      </c>
      <c r="J59" s="127" t="str">
        <f>IF($H59="-","-",IF((Economias!D55-Economias!H55)&gt;0,IF((I59*(1+$H59))&lt;=E59,I59*(1+$H59),E59),I59*(1+$H59)))</f>
        <v>-</v>
      </c>
      <c r="K59" s="127" t="str">
        <f>IF($H59="-","-",IF((Economias!E55-Economias!I55)&gt;0,IF((J59*(1+$H59))&lt;=F59,J59*(1+$H59),F59),J59*(1+$H59)))</f>
        <v>-</v>
      </c>
      <c r="L59" s="127" t="str">
        <f>IF($H59="-","-",IF((Economias!F55-Economias!J55)&gt;0,IF((K59*(1+$H59))&lt;=G59,K59*(1+$H59),G59),K59*(1+$H59)))</f>
        <v>-</v>
      </c>
      <c r="M59" s="54" t="str">
        <f>IF(Economias!AE55="-","-",Economias!AE55)</f>
        <v>-</v>
      </c>
      <c r="N59" s="43" t="str">
        <f>IF(M59="-","-",Economias!N55*(1+M59))</f>
        <v>-</v>
      </c>
      <c r="O59" s="43" t="str">
        <f t="shared" ref="O59:Q59" si="96">IF($M59="-","-",N59*(1+$M59))</f>
        <v>-</v>
      </c>
      <c r="P59" s="43" t="str">
        <f t="shared" si="96"/>
        <v>-</v>
      </c>
      <c r="Q59" s="43" t="str">
        <f t="shared" si="96"/>
        <v>-</v>
      </c>
      <c r="R59" s="43"/>
      <c r="S59" s="62" t="str">
        <f t="shared" si="4"/>
        <v xml:space="preserve">   </v>
      </c>
      <c r="U59" s="48" t="str">
        <f>Economias!S55</f>
        <v>ok</v>
      </c>
    </row>
    <row r="60" spans="1:21" x14ac:dyDescent="0.2">
      <c r="A60" s="41">
        <v>49</v>
      </c>
      <c r="B60" s="42" t="s">
        <v>107</v>
      </c>
      <c r="C60" s="54">
        <f>Economias!W56</f>
        <v>1.4268734613866537E-2</v>
      </c>
      <c r="D60" s="43">
        <f>Economias!F56*(1+C60)</f>
        <v>4656.5077606122613</v>
      </c>
      <c r="E60" s="43">
        <f t="shared" ref="E60:G60" si="97">D60*(1+$C60)</f>
        <v>4722.9502340758481</v>
      </c>
      <c r="F60" s="43">
        <f t="shared" si="97"/>
        <v>4790.3407575603751</v>
      </c>
      <c r="G60" s="43">
        <f t="shared" si="97"/>
        <v>4858.6928585399928</v>
      </c>
      <c r="H60" s="54" t="str">
        <f>IF(Economias!AA56="-","-",Economias!AA56)</f>
        <v>-</v>
      </c>
      <c r="I60" s="127" t="str">
        <f>IF(H60="-","-",IF((Economias!C56-Economias!G56)&gt;=0,IF((Economias!J56*(1+H60))&lt;=D60,Economias!J56*(1+H60),D60),Economias!J56*(1+H60)))</f>
        <v>-</v>
      </c>
      <c r="J60" s="127" t="str">
        <f>IF($H60="-","-",IF((Economias!D56-Economias!H56)&gt;0,IF((I60*(1+$H60))&lt;=E60,I60*(1+$H60),E60),I60*(1+$H60)))</f>
        <v>-</v>
      </c>
      <c r="K60" s="127" t="str">
        <f>IF($H60="-","-",IF((Economias!E56-Economias!I56)&gt;0,IF((J60*(1+$H60))&lt;=F60,J60*(1+$H60),F60),J60*(1+$H60)))</f>
        <v>-</v>
      </c>
      <c r="L60" s="127" t="str">
        <f>IF($H60="-","-",IF((Economias!F56-Economias!J56)&gt;0,IF((K60*(1+$H60))&lt;=G60,K60*(1+$H60),G60),K60*(1+$H60)))</f>
        <v>-</v>
      </c>
      <c r="M60" s="54" t="str">
        <f>IF(Economias!AE56="-","-",Economias!AE56)</f>
        <v>-</v>
      </c>
      <c r="N60" s="43" t="str">
        <f>IF(M60="-","-",Economias!N56*(1+M60))</f>
        <v>-</v>
      </c>
      <c r="O60" s="43" t="str">
        <f t="shared" ref="O60:Q60" si="98">IF($M60="-","-",N60*(1+$M60))</f>
        <v>-</v>
      </c>
      <c r="P60" s="43" t="str">
        <f t="shared" si="98"/>
        <v>-</v>
      </c>
      <c r="Q60" s="43" t="str">
        <f t="shared" si="98"/>
        <v>-</v>
      </c>
      <c r="R60" s="43"/>
      <c r="S60" s="62" t="str">
        <f t="shared" si="4"/>
        <v xml:space="preserve">   </v>
      </c>
      <c r="U60" s="48" t="str">
        <f>Economias!S56</f>
        <v>ok</v>
      </c>
    </row>
    <row r="61" spans="1:21" x14ac:dyDescent="0.2">
      <c r="A61" s="41">
        <v>50</v>
      </c>
      <c r="B61" s="42" t="s">
        <v>108</v>
      </c>
      <c r="C61" s="54">
        <f>Economias!W57</f>
        <v>2.8269508985138619E-2</v>
      </c>
      <c r="D61" s="43">
        <f>Economias!F57*(1+C61)</f>
        <v>2577.8716590257422</v>
      </c>
      <c r="E61" s="43">
        <f t="shared" ref="E61:G61" si="99">D61*(1+$C61)</f>
        <v>2650.7468250531047</v>
      </c>
      <c r="F61" s="43">
        <f t="shared" si="99"/>
        <v>2725.6821362412711</v>
      </c>
      <c r="G61" s="43">
        <f t="shared" si="99"/>
        <v>2802.7358318823754</v>
      </c>
      <c r="H61" s="54" t="str">
        <f>IF(Economias!AA57="-","-",Economias!AA57)</f>
        <v>-</v>
      </c>
      <c r="I61" s="127" t="str">
        <f>IF(H61="-","-",IF((Economias!C57-Economias!G57)&gt;=0,IF((Economias!J57*(1+H61))&lt;=D61,Economias!J57*(1+H61),D61),Economias!J57*(1+H61)))</f>
        <v>-</v>
      </c>
      <c r="J61" s="127" t="str">
        <f>IF($H61="-","-",IF((Economias!D57-Economias!H57)&gt;0,IF((I61*(1+$H61))&lt;=E61,I61*(1+$H61),E61),I61*(1+$H61)))</f>
        <v>-</v>
      </c>
      <c r="K61" s="127" t="str">
        <f>IF($H61="-","-",IF((Economias!E57-Economias!I57)&gt;0,IF((J61*(1+$H61))&lt;=F61,J61*(1+$H61),F61),J61*(1+$H61)))</f>
        <v>-</v>
      </c>
      <c r="L61" s="127" t="str">
        <f>IF($H61="-","-",IF((Economias!F57-Economias!J57)&gt;0,IF((K61*(1+$H61))&lt;=G61,K61*(1+$H61),G61),K61*(1+$H61)))</f>
        <v>-</v>
      </c>
      <c r="M61" s="54" t="str">
        <f>IF(Economias!AE57="-","-",Economias!AE57)</f>
        <v>-</v>
      </c>
      <c r="N61" s="43" t="str">
        <f>IF(M61="-","-",Economias!N57*(1+M61))</f>
        <v>-</v>
      </c>
      <c r="O61" s="43" t="str">
        <f t="shared" ref="O61:Q61" si="100">IF($M61="-","-",N61*(1+$M61))</f>
        <v>-</v>
      </c>
      <c r="P61" s="43" t="str">
        <f t="shared" si="100"/>
        <v>-</v>
      </c>
      <c r="Q61" s="43" t="str">
        <f t="shared" si="100"/>
        <v>-</v>
      </c>
      <c r="R61" s="43"/>
      <c r="S61" s="62" t="str">
        <f t="shared" si="4"/>
        <v xml:space="preserve">   </v>
      </c>
      <c r="U61" s="48" t="str">
        <f>Economias!S57</f>
        <v>ok</v>
      </c>
    </row>
    <row r="62" spans="1:21" x14ac:dyDescent="0.2">
      <c r="A62" s="41">
        <v>51</v>
      </c>
      <c r="B62" s="42" t="s">
        <v>109</v>
      </c>
      <c r="C62" s="54">
        <f>Economias!W58</f>
        <v>3.6528246524957717E-2</v>
      </c>
      <c r="D62" s="43">
        <f>Economias!F58*(1+C62)</f>
        <v>2607.9050682567936</v>
      </c>
      <c r="E62" s="43">
        <f t="shared" ref="E62:G62" si="101">D62*(1+$C62)</f>
        <v>2703.1672675037644</v>
      </c>
      <c r="F62" s="43">
        <f t="shared" si="101"/>
        <v>2801.9092278493381</v>
      </c>
      <c r="G62" s="43">
        <f t="shared" si="101"/>
        <v>2904.2580588647725</v>
      </c>
      <c r="H62" s="54" t="str">
        <f>IF(Economias!AA58="-","-",Economias!AA58)</f>
        <v>-</v>
      </c>
      <c r="I62" s="127" t="str">
        <f>IF(H62="-","-",IF((Economias!C58-Economias!G58)&gt;=0,IF((Economias!J58*(1+H62))&lt;=D62,Economias!J58*(1+H62),D62),Economias!J58*(1+H62)))</f>
        <v>-</v>
      </c>
      <c r="J62" s="127" t="str">
        <f>IF($H62="-","-",IF((Economias!D58-Economias!H58)&gt;0,IF((I62*(1+$H62))&lt;=E62,I62*(1+$H62),E62),I62*(1+$H62)))</f>
        <v>-</v>
      </c>
      <c r="K62" s="127" t="str">
        <f>IF($H62="-","-",IF((Economias!E58-Economias!I58)&gt;0,IF((J62*(1+$H62))&lt;=F62,J62*(1+$H62),F62),J62*(1+$H62)))</f>
        <v>-</v>
      </c>
      <c r="L62" s="127" t="str">
        <f>IF($H62="-","-",IF((Economias!F58-Economias!J58)&gt;0,IF((K62*(1+$H62))&lt;=G62,K62*(1+$H62),G62),K62*(1+$H62)))</f>
        <v>-</v>
      </c>
      <c r="M62" s="54" t="str">
        <f>IF(Economias!AE58="-","-",Economias!AE58)</f>
        <v>-</v>
      </c>
      <c r="N62" s="43" t="str">
        <f>IF(M62="-","-",Economias!N58*(1+M62))</f>
        <v>-</v>
      </c>
      <c r="O62" s="43" t="str">
        <f t="shared" ref="O62:Q62" si="102">IF($M62="-","-",N62*(1+$M62))</f>
        <v>-</v>
      </c>
      <c r="P62" s="43" t="str">
        <f t="shared" si="102"/>
        <v>-</v>
      </c>
      <c r="Q62" s="43" t="str">
        <f t="shared" si="102"/>
        <v>-</v>
      </c>
      <c r="R62" s="43"/>
      <c r="S62" s="62" t="str">
        <f t="shared" si="4"/>
        <v xml:space="preserve">   </v>
      </c>
      <c r="U62" s="48" t="str">
        <f>Economias!S58</f>
        <v>ok</v>
      </c>
    </row>
    <row r="63" spans="1:21" x14ac:dyDescent="0.2">
      <c r="A63" s="41">
        <v>52</v>
      </c>
      <c r="B63" s="42" t="s">
        <v>110</v>
      </c>
      <c r="C63" s="54">
        <f>Economias!W59</f>
        <v>1.7757198605443589E-2</v>
      </c>
      <c r="D63" s="43">
        <f>Economias!F59*(1+C63)</f>
        <v>8390.3903453032781</v>
      </c>
      <c r="E63" s="43">
        <f t="shared" ref="E63:G63" si="103">D63*(1+$C63)</f>
        <v>8539.3801730420255</v>
      </c>
      <c r="F63" s="43">
        <f t="shared" si="103"/>
        <v>8691.0156427421207</v>
      </c>
      <c r="G63" s="43">
        <f t="shared" si="103"/>
        <v>8845.3437335933104</v>
      </c>
      <c r="H63" s="54">
        <f>IF(Economias!AA59="-","-",Economias!AA59)</f>
        <v>1.8387465672524351E-2</v>
      </c>
      <c r="I63" s="127">
        <f>IF(H63="-","-",IF((Economias!C59-Economias!G59)&gt;=0,IF((Economias!J59*(1+H63))&lt;=D63,Economias!J59*(1+H63),D63),Economias!J59*(1+H63)))</f>
        <v>6101.1593068440925</v>
      </c>
      <c r="J63" s="127">
        <f>IF($H63="-","-",IF((Economias!D59-Economias!H59)&gt;0,IF((I63*(1+$H63))&lt;=E63,I63*(1+$H63),E63),I63*(1+$H63)))</f>
        <v>6213.3441641612899</v>
      </c>
      <c r="K63" s="127">
        <f>IF($H63="-","-",IF((Economias!E59-Economias!I59)&gt;0,IF((J63*(1+$H63))&lt;=F63,J63*(1+$H63),F63),J63*(1+$H63)))</f>
        <v>6327.5918166913843</v>
      </c>
      <c r="L63" s="127">
        <f>IF($H63="-","-",IF((Economias!F59-Economias!J59)&gt;0,IF((K63*(1+$H63))&lt;=G63,K63*(1+$H63),G63),K63*(1+$H63)))</f>
        <v>6443.9401940105427</v>
      </c>
      <c r="M63" s="54">
        <f>IF(Economias!AE59="-","-",Economias!AE59)</f>
        <v>4.8924731182795694E-2</v>
      </c>
      <c r="N63" s="43">
        <f>IF(M63="-","-",Economias!N59*(1+M63))</f>
        <v>103.84354838709676</v>
      </c>
      <c r="O63" s="43">
        <f t="shared" ref="O63:Q63" si="104">IF($M63="-","-",N63*(1+$M63))</f>
        <v>108.9240660770031</v>
      </c>
      <c r="P63" s="43">
        <f t="shared" si="104"/>
        <v>114.25314672915755</v>
      </c>
      <c r="Q63" s="43">
        <f t="shared" si="104"/>
        <v>119.84295121967008</v>
      </c>
      <c r="R63" s="43"/>
      <c r="S63" s="62" t="str">
        <f t="shared" si="4"/>
        <v>ok</v>
      </c>
      <c r="U63" s="48" t="str">
        <f>Economias!S59</f>
        <v>ok</v>
      </c>
    </row>
    <row r="64" spans="1:21" x14ac:dyDescent="0.2">
      <c r="A64" s="41">
        <v>53</v>
      </c>
      <c r="B64" s="42" t="s">
        <v>111</v>
      </c>
      <c r="C64" s="54">
        <f>Economias!W60</f>
        <v>-6.1200506955716811E-3</v>
      </c>
      <c r="D64" s="43">
        <f>Economias!F60*(1+C64)</f>
        <v>1636.9202765043935</v>
      </c>
      <c r="E64" s="43">
        <f t="shared" ref="E64:G64" si="105">D64*(1+$C64)</f>
        <v>1626.9022414275776</v>
      </c>
      <c r="F64" s="43">
        <f t="shared" si="105"/>
        <v>1616.9455172333016</v>
      </c>
      <c r="G64" s="43">
        <f t="shared" si="105"/>
        <v>1607.0497286958566</v>
      </c>
      <c r="H64" s="54" t="str">
        <f>IF(Economias!AA60="-","-",Economias!AA60)</f>
        <v>-</v>
      </c>
      <c r="I64" s="127" t="str">
        <f>IF(H64="-","-",IF((Economias!C60-Economias!G60)&gt;=0,IF((Economias!J60*(1+H64))&lt;=D64,Economias!J60*(1+H64),D64),Economias!J60*(1+H64)))</f>
        <v>-</v>
      </c>
      <c r="J64" s="127" t="str">
        <f>IF($H64="-","-",IF((Economias!D60-Economias!H60)&gt;0,IF((I64*(1+$H64))&lt;=E64,I64*(1+$H64),E64),I64*(1+$H64)))</f>
        <v>-</v>
      </c>
      <c r="K64" s="127" t="str">
        <f>IF($H64="-","-",IF((Economias!E60-Economias!I60)&gt;0,IF((J64*(1+$H64))&lt;=F64,J64*(1+$H64),F64),J64*(1+$H64)))</f>
        <v>-</v>
      </c>
      <c r="L64" s="127" t="str">
        <f>IF($H64="-","-",IF((Economias!F60-Economias!J60)&gt;0,IF((K64*(1+$H64))&lt;=G64,K64*(1+$H64),G64),K64*(1+$H64)))</f>
        <v>-</v>
      </c>
      <c r="M64" s="54" t="str">
        <f>IF(Economias!AE60="-","-",Economias!AE60)</f>
        <v>-</v>
      </c>
      <c r="N64" s="43" t="str">
        <f>IF(M64="-","-",Economias!N60*(1+M64))</f>
        <v>-</v>
      </c>
      <c r="O64" s="43" t="str">
        <f t="shared" ref="O64:Q64" si="106">IF($M64="-","-",N64*(1+$M64))</f>
        <v>-</v>
      </c>
      <c r="P64" s="43" t="str">
        <f t="shared" si="106"/>
        <v>-</v>
      </c>
      <c r="Q64" s="43" t="str">
        <f t="shared" si="106"/>
        <v>-</v>
      </c>
      <c r="R64" s="43"/>
      <c r="S64" s="62" t="str">
        <f t="shared" si="4"/>
        <v xml:space="preserve">   </v>
      </c>
      <c r="U64" s="48" t="str">
        <f>Economias!S60</f>
        <v>ok</v>
      </c>
    </row>
    <row r="65" spans="1:21" x14ac:dyDescent="0.2">
      <c r="A65" s="41">
        <v>54</v>
      </c>
      <c r="B65" s="42" t="s">
        <v>112</v>
      </c>
      <c r="C65" s="54">
        <f>Economias!W61</f>
        <v>9.8573511766555048E-3</v>
      </c>
      <c r="D65" s="43">
        <f>Economias!F61*(1+C65)</f>
        <v>3484.0078615594616</v>
      </c>
      <c r="E65" s="43">
        <f t="shared" ref="E65:G65" si="107">D65*(1+$C65)</f>
        <v>3518.3509505530819</v>
      </c>
      <c r="F65" s="43">
        <f t="shared" si="107"/>
        <v>3553.0325714354035</v>
      </c>
      <c r="G65" s="43">
        <f t="shared" si="107"/>
        <v>3588.0560612341378</v>
      </c>
      <c r="H65" s="54" t="str">
        <f>IF(Economias!AA61="-","-",Economias!AA61)</f>
        <v>-</v>
      </c>
      <c r="I65" s="127" t="str">
        <f>IF(H65="-","-",IF((Economias!C61-Economias!G61)&gt;=0,IF((Economias!J61*(1+H65))&lt;=D65,Economias!J61*(1+H65),D65),Economias!J61*(1+H65)))</f>
        <v>-</v>
      </c>
      <c r="J65" s="127" t="str">
        <f>IF($H65="-","-",IF((Economias!D61-Economias!H61)&gt;0,IF((I65*(1+$H65))&lt;=E65,I65*(1+$H65),E65),I65*(1+$H65)))</f>
        <v>-</v>
      </c>
      <c r="K65" s="127" t="str">
        <f>IF($H65="-","-",IF((Economias!E61-Economias!I61)&gt;0,IF((J65*(1+$H65))&lt;=F65,J65*(1+$H65),F65),J65*(1+$H65)))</f>
        <v>-</v>
      </c>
      <c r="L65" s="127" t="str">
        <f>IF($H65="-","-",IF((Economias!F61-Economias!J61)&gt;0,IF((K65*(1+$H65))&lt;=G65,K65*(1+$H65),G65),K65*(1+$H65)))</f>
        <v>-</v>
      </c>
      <c r="M65" s="54" t="str">
        <f>IF(Economias!AE61="-","-",Economias!AE61)</f>
        <v>-</v>
      </c>
      <c r="N65" s="43" t="str">
        <f>IF(M65="-","-",Economias!N61*(1+M65))</f>
        <v>-</v>
      </c>
      <c r="O65" s="43" t="str">
        <f t="shared" ref="O65:Q65" si="108">IF($M65="-","-",N65*(1+$M65))</f>
        <v>-</v>
      </c>
      <c r="P65" s="43" t="str">
        <f t="shared" si="108"/>
        <v>-</v>
      </c>
      <c r="Q65" s="43" t="str">
        <f t="shared" si="108"/>
        <v>-</v>
      </c>
      <c r="R65" s="43"/>
      <c r="S65" s="62" t="str">
        <f t="shared" si="4"/>
        <v xml:space="preserve">   </v>
      </c>
      <c r="U65" s="48" t="str">
        <f>Economias!S61</f>
        <v>ok</v>
      </c>
    </row>
    <row r="66" spans="1:21" x14ac:dyDescent="0.2">
      <c r="A66" s="41">
        <v>55</v>
      </c>
      <c r="B66" s="42" t="s">
        <v>113</v>
      </c>
      <c r="C66" s="54">
        <f>Economias!W62</f>
        <v>8.8458268761844316E-3</v>
      </c>
      <c r="D66" s="43">
        <f>Economias!F62*(1+C66)</f>
        <v>1432.5610741641819</v>
      </c>
      <c r="E66" s="43">
        <f t="shared" ref="E66:G66" si="109">D66*(1+$C66)</f>
        <v>1445.233261415799</v>
      </c>
      <c r="F66" s="43">
        <f t="shared" si="109"/>
        <v>1458.0175446419864</v>
      </c>
      <c r="G66" s="43">
        <f t="shared" si="109"/>
        <v>1470.9149154243289</v>
      </c>
      <c r="H66" s="54" t="str">
        <f>IF(Economias!AA62="-","-",Economias!AA62)</f>
        <v>-</v>
      </c>
      <c r="I66" s="127" t="str">
        <f>IF(H66="-","-",IF((Economias!C62-Economias!G62)&gt;=0,IF((Economias!J62*(1+H66))&lt;=D66,Economias!J62*(1+H66),D66),Economias!J62*(1+H66)))</f>
        <v>-</v>
      </c>
      <c r="J66" s="127" t="str">
        <f>IF($H66="-","-",IF((Economias!D62-Economias!H62)&gt;0,IF((I66*(1+$H66))&lt;=E66,I66*(1+$H66),E66),I66*(1+$H66)))</f>
        <v>-</v>
      </c>
      <c r="K66" s="127" t="str">
        <f>IF($H66="-","-",IF((Economias!E62-Economias!I62)&gt;0,IF((J66*(1+$H66))&lt;=F66,J66*(1+$H66),F66),J66*(1+$H66)))</f>
        <v>-</v>
      </c>
      <c r="L66" s="127" t="str">
        <f>IF($H66="-","-",IF((Economias!F62-Economias!J62)&gt;0,IF((K66*(1+$H66))&lt;=G66,K66*(1+$H66),G66),K66*(1+$H66)))</f>
        <v>-</v>
      </c>
      <c r="M66" s="54" t="str">
        <f>IF(Economias!AE62="-","-",Economias!AE62)</f>
        <v>-</v>
      </c>
      <c r="N66" s="43" t="str">
        <f>IF(M66="-","-",Economias!N62*(1+M66))</f>
        <v>-</v>
      </c>
      <c r="O66" s="43" t="str">
        <f t="shared" ref="O66:Q66" si="110">IF($M66="-","-",N66*(1+$M66))</f>
        <v>-</v>
      </c>
      <c r="P66" s="43" t="str">
        <f t="shared" si="110"/>
        <v>-</v>
      </c>
      <c r="Q66" s="43" t="str">
        <f t="shared" si="110"/>
        <v>-</v>
      </c>
      <c r="R66" s="43"/>
      <c r="S66" s="62" t="str">
        <f t="shared" si="4"/>
        <v xml:space="preserve">   </v>
      </c>
      <c r="U66" s="48" t="str">
        <f>Economias!S62</f>
        <v>ok</v>
      </c>
    </row>
    <row r="67" spans="1:21" x14ac:dyDescent="0.2">
      <c r="A67" s="41">
        <v>56</v>
      </c>
      <c r="B67" s="42" t="s">
        <v>114</v>
      </c>
      <c r="C67" s="54">
        <f>Economias!W63</f>
        <v>2.5707012171538118E-2</v>
      </c>
      <c r="D67" s="43">
        <f>Economias!F63*(1+C67)</f>
        <v>1986.7944825762695</v>
      </c>
      <c r="E67" s="43">
        <f t="shared" ref="E67:G67" si="111">D67*(1+$C67)</f>
        <v>2037.8690325222026</v>
      </c>
      <c r="F67" s="43">
        <f t="shared" si="111"/>
        <v>2090.2565565452514</v>
      </c>
      <c r="G67" s="43">
        <f t="shared" si="111"/>
        <v>2143.9908072859976</v>
      </c>
      <c r="H67" s="54" t="str">
        <f>IF(Economias!AA63="-","-",Economias!AA63)</f>
        <v>-</v>
      </c>
      <c r="I67" s="127" t="str">
        <f>IF(H67="-","-",IF((Economias!C63-Economias!G63)&gt;=0,IF((Economias!J63*(1+H67))&lt;=D67,Economias!J63*(1+H67),D67),Economias!J63*(1+H67)))</f>
        <v>-</v>
      </c>
      <c r="J67" s="127" t="str">
        <f>IF($H67="-","-",IF((Economias!D63-Economias!H63)&gt;0,IF((I67*(1+$H67))&lt;=E67,I67*(1+$H67),E67),I67*(1+$H67)))</f>
        <v>-</v>
      </c>
      <c r="K67" s="127" t="str">
        <f>IF($H67="-","-",IF((Economias!E63-Economias!I63)&gt;0,IF((J67*(1+$H67))&lt;=F67,J67*(1+$H67),F67),J67*(1+$H67)))</f>
        <v>-</v>
      </c>
      <c r="L67" s="127" t="str">
        <f>IF($H67="-","-",IF((Economias!F63-Economias!J63)&gt;0,IF((K67*(1+$H67))&lt;=G67,K67*(1+$H67),G67),K67*(1+$H67)))</f>
        <v>-</v>
      </c>
      <c r="M67" s="54" t="str">
        <f>IF(Economias!AE63="-","-",Economias!AE63)</f>
        <v>-</v>
      </c>
      <c r="N67" s="43" t="str">
        <f>IF(M67="-","-",Economias!N63*(1+M67))</f>
        <v>-</v>
      </c>
      <c r="O67" s="43" t="str">
        <f>IF($M67="-","-",N67*(1+$M67))</f>
        <v>-</v>
      </c>
      <c r="P67" s="43" t="str">
        <f t="shared" ref="P67:Q67" si="112">IF($M67="-","-",O67*(1+$M67))</f>
        <v>-</v>
      </c>
      <c r="Q67" s="43" t="str">
        <f t="shared" si="112"/>
        <v>-</v>
      </c>
      <c r="R67" s="43"/>
      <c r="S67" s="62" t="str">
        <f t="shared" si="4"/>
        <v xml:space="preserve">   </v>
      </c>
      <c r="U67" s="48" t="str">
        <f>Economias!S63</f>
        <v>ok</v>
      </c>
    </row>
    <row r="68" spans="1:21" x14ac:dyDescent="0.2">
      <c r="A68" s="41">
        <v>57</v>
      </c>
      <c r="B68" s="42" t="s">
        <v>37</v>
      </c>
      <c r="C68" s="54">
        <f>Economias!W64</f>
        <v>2.8848356193807222E-2</v>
      </c>
      <c r="D68" s="43">
        <f>Economias!F64*(1+C68)</f>
        <v>2944.5639954266767</v>
      </c>
      <c r="E68" s="43">
        <f t="shared" ref="E68:G68" si="113">D68*(1+$C68)</f>
        <v>3029.5098264022058</v>
      </c>
      <c r="F68" s="43">
        <f t="shared" si="113"/>
        <v>3116.906204966896</v>
      </c>
      <c r="G68" s="43">
        <f t="shared" si="113"/>
        <v>3206.8238253904692</v>
      </c>
      <c r="H68" s="54" t="str">
        <f>IF(Economias!AA64="-","-",Economias!AA64)</f>
        <v>-</v>
      </c>
      <c r="I68" s="127" t="str">
        <f>IF(H68="-","-",IF((Economias!C64-Economias!G64)&gt;=0,IF((Economias!J64*(1+H68))&lt;=D68,Economias!J64*(1+H68),D68),Economias!J64*(1+H68)))</f>
        <v>-</v>
      </c>
      <c r="J68" s="127" t="str">
        <f>IF($H68="-","-",IF((Economias!D64-Economias!H64)&gt;0,IF((I68*(1+$H68))&lt;=E68,I68*(1+$H68),E68),I68*(1+$H68)))</f>
        <v>-</v>
      </c>
      <c r="K68" s="127" t="str">
        <f>IF($H68="-","-",IF((Economias!E64-Economias!I64)&gt;0,IF((J68*(1+$H68))&lt;=F68,J68*(1+$H68),F68),J68*(1+$H68)))</f>
        <v>-</v>
      </c>
      <c r="L68" s="127" t="str">
        <f>IF($H68="-","-",IF((Economias!F64-Economias!J64)&gt;0,IF((K68*(1+$H68))&lt;=G68,K68*(1+$H68),G68),K68*(1+$H68)))</f>
        <v>-</v>
      </c>
      <c r="M68" s="54" t="str">
        <f>IF(Economias!AE64="-","-",Economias!AE64)</f>
        <v>-</v>
      </c>
      <c r="N68" s="43" t="str">
        <f>IF(M68="-","-",Economias!N64*(1+M68))</f>
        <v>-</v>
      </c>
      <c r="O68" s="43" t="str">
        <f t="shared" ref="O68:Q68" si="114">IF($M68="-","-",N68*(1+$M68))</f>
        <v>-</v>
      </c>
      <c r="P68" s="43" t="str">
        <f t="shared" si="114"/>
        <v>-</v>
      </c>
      <c r="Q68" s="43" t="str">
        <f t="shared" si="114"/>
        <v>-</v>
      </c>
      <c r="R68" s="43"/>
      <c r="S68" s="62" t="str">
        <f t="shared" si="4"/>
        <v xml:space="preserve">   </v>
      </c>
      <c r="U68" s="48" t="str">
        <f>Economias!S64</f>
        <v>ok</v>
      </c>
    </row>
    <row r="69" spans="1:21" x14ac:dyDescent="0.2">
      <c r="A69" s="41">
        <v>58</v>
      </c>
      <c r="B69" s="42" t="s">
        <v>115</v>
      </c>
      <c r="C69" s="54">
        <f>Economias!W65</f>
        <v>1.4232745871624528E-2</v>
      </c>
      <c r="D69" s="43">
        <f>Economias!F65*(1+C69)</f>
        <v>10555.120186285996</v>
      </c>
      <c r="E69" s="43">
        <f t="shared" ref="E69:G69" si="115">D69*(1+$C69)</f>
        <v>10705.348529541858</v>
      </c>
      <c r="F69" s="43">
        <f t="shared" si="115"/>
        <v>10857.715034629995</v>
      </c>
      <c r="G69" s="43">
        <f t="shared" si="115"/>
        <v>11012.2501334644</v>
      </c>
      <c r="H69" s="54">
        <f>IF(Economias!AA65="-","-",Economias!AA65)</f>
        <v>3.1526071785323538E-2</v>
      </c>
      <c r="I69" s="127">
        <f>IF(H69="-","-",IF((Economias!C65-Economias!G65)&gt;=0,IF((Economias!J65*(1+H69))&lt;=D69,Economias!J65*(1+H69),D69),Economias!J65*(1+H69)))</f>
        <v>8863.9035348512862</v>
      </c>
      <c r="J69" s="127">
        <f>IF($H69="-","-",IF((Economias!D65-Economias!H65)&gt;0,IF((I69*(1+$H69))&lt;=E69,I69*(1+$H69),E69),I69*(1+$H69)))</f>
        <v>9143.3475939891923</v>
      </c>
      <c r="K69" s="127">
        <f>IF($H69="-","-",IF((Economias!E65-Economias!I65)&gt;0,IF((J69*(1+$H69))&lt;=F69,J69*(1+$H69),F69),J69*(1+$H69)))</f>
        <v>9431.6014265954618</v>
      </c>
      <c r="L69" s="127">
        <f>IF($H69="-","-",IF((Economias!F65-Economias!J65)&gt;0,IF((K69*(1+$H69))&lt;=G69,K69*(1+$H69),G69),K69*(1+$H69)))</f>
        <v>9728.9427702208704</v>
      </c>
      <c r="M69" s="126">
        <f>IF(Economias!AE65="-","-",Economias!AE65)</f>
        <v>7.132132132132131E-3</v>
      </c>
      <c r="N69" s="43">
        <f>IF(M69="-","-",Economias!N65*(1+M69))</f>
        <v>73.520645645645644</v>
      </c>
      <c r="O69" s="43">
        <f t="shared" ref="O69:Q69" si="116">IF($M69="-","-",N69*(1+$M69))</f>
        <v>74.045004604830041</v>
      </c>
      <c r="P69" s="43">
        <f t="shared" si="116"/>
        <v>74.573103361396008</v>
      </c>
      <c r="Q69" s="43">
        <f t="shared" si="116"/>
        <v>75.104968588072623</v>
      </c>
      <c r="R69" s="43"/>
      <c r="S69" s="62" t="str">
        <f t="shared" si="4"/>
        <v>ok</v>
      </c>
      <c r="U69" s="48" t="str">
        <f>Economias!S65</f>
        <v>ok</v>
      </c>
    </row>
    <row r="70" spans="1:21" x14ac:dyDescent="0.2">
      <c r="A70" s="41">
        <v>59</v>
      </c>
      <c r="B70" s="42" t="s">
        <v>116</v>
      </c>
      <c r="C70" s="54">
        <f>Economias!W66</f>
        <v>1.9163388113745881E-2</v>
      </c>
      <c r="D70" s="43">
        <f>Economias!F66*(1+C70)</f>
        <v>3352.02838350611</v>
      </c>
      <c r="E70" s="43">
        <f t="shared" ref="E70:G70" si="117">D70*(1+$C70)</f>
        <v>3416.2646043875297</v>
      </c>
      <c r="F70" s="43">
        <f t="shared" si="117"/>
        <v>3481.7318089006603</v>
      </c>
      <c r="G70" s="43">
        <f t="shared" si="117"/>
        <v>3548.4535868625981</v>
      </c>
      <c r="H70" s="54" t="str">
        <f>IF(Economias!AA66="-","-",Economias!AA66)</f>
        <v>-</v>
      </c>
      <c r="I70" s="127" t="str">
        <f>IF(H70="-","-",IF((Economias!C66-Economias!G66)&gt;=0,IF((Economias!J66*(1+H70))&lt;=D70,Economias!J66*(1+H70),D70),Economias!J66*(1+H70)))</f>
        <v>-</v>
      </c>
      <c r="J70" s="127" t="str">
        <f>IF($H70="-","-",IF((Economias!D66-Economias!H66)&gt;0,IF((I70*(1+$H70))&lt;=E70,I70*(1+$H70),E70),I70*(1+$H70)))</f>
        <v>-</v>
      </c>
      <c r="K70" s="127" t="str">
        <f>IF($H70="-","-",IF((Economias!E66-Economias!I66)&gt;0,IF((J70*(1+$H70))&lt;=F70,J70*(1+$H70),F70),J70*(1+$H70)))</f>
        <v>-</v>
      </c>
      <c r="L70" s="127" t="str">
        <f>IF($H70="-","-",IF((Economias!F66-Economias!J66)&gt;0,IF((K70*(1+$H70))&lt;=G70,K70*(1+$H70),G70),K70*(1+$H70)))</f>
        <v>-</v>
      </c>
      <c r="M70" s="54" t="str">
        <f>IF(Economias!AE66="-","-",Economias!AE66)</f>
        <v>-</v>
      </c>
      <c r="N70" s="43" t="str">
        <f>IF(M70="-","-",Economias!N66*(1+M70))</f>
        <v>-</v>
      </c>
      <c r="O70" s="43" t="str">
        <f t="shared" ref="O70:Q70" si="118">IF($M70="-","-",N70*(1+$M70))</f>
        <v>-</v>
      </c>
      <c r="P70" s="43" t="str">
        <f t="shared" si="118"/>
        <v>-</v>
      </c>
      <c r="Q70" s="43" t="str">
        <f t="shared" si="118"/>
        <v>-</v>
      </c>
      <c r="R70" s="43"/>
      <c r="S70" s="62" t="str">
        <f t="shared" si="4"/>
        <v xml:space="preserve">   </v>
      </c>
      <c r="U70" s="48" t="str">
        <f>Economias!S66</f>
        <v>ok</v>
      </c>
    </row>
    <row r="71" spans="1:21" x14ac:dyDescent="0.2">
      <c r="A71" s="41">
        <v>60</v>
      </c>
      <c r="B71" s="42" t="s">
        <v>38</v>
      </c>
      <c r="C71" s="54">
        <f>Economias!W67</f>
        <v>4.8783817871789002E-2</v>
      </c>
      <c r="D71" s="43">
        <f>Economias!F67*(1+C71)</f>
        <v>37038.849311960097</v>
      </c>
      <c r="E71" s="43">
        <f t="shared" ref="E71:G71" si="119">D71*(1+$C71)</f>
        <v>38845.745790975394</v>
      </c>
      <c r="F71" s="43">
        <f t="shared" si="119"/>
        <v>40740.789578736149</v>
      </c>
      <c r="G71" s="43">
        <f t="shared" si="119"/>
        <v>42728.280837498089</v>
      </c>
      <c r="H71" s="54">
        <f>IF(Economias!AA67="-","-",Economias!AA67)</f>
        <v>2.2730221125484135E-2</v>
      </c>
      <c r="I71" s="127">
        <f>IF(H71="-","-",IF((Economias!C67-Economias!G67)&gt;=0,IF((Economias!J67*(1+H71))&lt;=D71,Economias!J67*(1+H71),D71),Economias!J67*(1+H71)))</f>
        <v>11466.851239258927</v>
      </c>
      <c r="J71" s="127">
        <f>IF($H71="-","-",IF((Economias!D67-Economias!H67)&gt;0,IF((I71*(1+$H71))&lt;=E71,I71*(1+$H71),E71),I71*(1+$H71)))</f>
        <v>11727.495303540314</v>
      </c>
      <c r="K71" s="127">
        <f>IF($H71="-","-",IF((Economias!E67-Economias!I67)&gt;0,IF((J71*(1+$H71))&lt;=F71,J71*(1+$H71),F71),J71*(1+$H71)))</f>
        <v>11994.063865037861</v>
      </c>
      <c r="L71" s="127">
        <f>IF($H71="-","-",IF((Economias!F67-Economias!J67)&gt;0,IF((K71*(1+$H71))&lt;=G71,K71*(1+$H71),G71),K71*(1+$H71)))</f>
        <v>12266.691588883348</v>
      </c>
      <c r="M71" s="54">
        <f>IF(Economias!AE67="-","-",Economias!AE67)</f>
        <v>-0.17801857585139319</v>
      </c>
      <c r="N71" s="43">
        <f>IF(M71="-","-",Economias!N67*(1+M71))</f>
        <v>16.439628482972136</v>
      </c>
      <c r="O71" s="43">
        <f t="shared" ref="O71:Q71" si="120">IF($M71="-","-",N71*(1+$M71))</f>
        <v>13.513069232907435</v>
      </c>
      <c r="P71" s="43">
        <f t="shared" si="120"/>
        <v>11.107491892683974</v>
      </c>
      <c r="Q71" s="43">
        <f t="shared" si="120"/>
        <v>9.130152004667476</v>
      </c>
      <c r="R71" s="43"/>
      <c r="S71" s="62" t="str">
        <f t="shared" si="4"/>
        <v>ok</v>
      </c>
      <c r="U71" s="48" t="str">
        <f>Economias!S67</f>
        <v>ok</v>
      </c>
    </row>
    <row r="72" spans="1:21" x14ac:dyDescent="0.2">
      <c r="A72" s="41">
        <v>61</v>
      </c>
      <c r="B72" s="42" t="s">
        <v>117</v>
      </c>
      <c r="C72" s="54">
        <f>Economias!W68</f>
        <v>2.0804604668012244E-2</v>
      </c>
      <c r="D72" s="43">
        <f>Economias!F68*(1+C72)</f>
        <v>7484.5393614258655</v>
      </c>
      <c r="E72" s="43">
        <f t="shared" ref="E72:G72" si="121">D72*(1+$C72)</f>
        <v>7640.2522439625063</v>
      </c>
      <c r="F72" s="43">
        <f t="shared" si="121"/>
        <v>7799.2046714620392</v>
      </c>
      <c r="G72" s="43">
        <f t="shared" si="121"/>
        <v>7961.4640413767202</v>
      </c>
      <c r="H72" s="54" t="str">
        <f>IF(Economias!AA68="-","-",Economias!AA68)</f>
        <v>-</v>
      </c>
      <c r="I72" s="127" t="str">
        <f>IF(H72="-","-",IF((Economias!C68-Economias!G68)&gt;=0,IF((Economias!J68*(1+H72))&lt;=D72,Economias!J68*(1+H72),D72),Economias!J68*(1+H72)))</f>
        <v>-</v>
      </c>
      <c r="J72" s="127" t="str">
        <f>IF($H72="-","-",IF((Economias!D68-Economias!H68)&gt;0,IF((I72*(1+$H72))&lt;=E72,I72*(1+$H72),E72),I72*(1+$H72)))</f>
        <v>-</v>
      </c>
      <c r="K72" s="127" t="str">
        <f>IF($H72="-","-",IF((Economias!E68-Economias!I68)&gt;0,IF((J72*(1+$H72))&lt;=F72,J72*(1+$H72),F72),J72*(1+$H72)))</f>
        <v>-</v>
      </c>
      <c r="L72" s="127" t="str">
        <f>IF($H72="-","-",IF((Economias!F68-Economias!J68)&gt;0,IF((K72*(1+$H72))&lt;=G72,K72*(1+$H72),G72),K72*(1+$H72)))</f>
        <v>-</v>
      </c>
      <c r="M72" s="54" t="str">
        <f>IF(Economias!AE68="-","-",Economias!AE68)</f>
        <v>-</v>
      </c>
      <c r="N72" s="43" t="str">
        <f>IF(M72="-","-",Economias!N68*(1+M72))</f>
        <v>-</v>
      </c>
      <c r="O72" s="43" t="str">
        <f t="shared" ref="O72:Q72" si="122">IF($M72="-","-",N72*(1+$M72))</f>
        <v>-</v>
      </c>
      <c r="P72" s="43" t="str">
        <f t="shared" si="122"/>
        <v>-</v>
      </c>
      <c r="Q72" s="43" t="str">
        <f t="shared" si="122"/>
        <v>-</v>
      </c>
      <c r="R72" s="43"/>
      <c r="S72" s="62" t="str">
        <f t="shared" si="4"/>
        <v xml:space="preserve">   </v>
      </c>
      <c r="U72" s="48" t="str">
        <f>Economias!S68</f>
        <v>ok</v>
      </c>
    </row>
    <row r="73" spans="1:21" x14ac:dyDescent="0.2">
      <c r="A73" s="41">
        <v>62</v>
      </c>
      <c r="B73" s="42" t="s">
        <v>118</v>
      </c>
      <c r="C73" s="54">
        <f>Economias!W69</f>
        <v>2.7826681807518808E-2</v>
      </c>
      <c r="D73" s="43">
        <f>Economias!F69*(1+C73)</f>
        <v>934.29445376303454</v>
      </c>
      <c r="E73" s="43">
        <f t="shared" ref="E73:G73" si="123">D73*(1+$C73)</f>
        <v>960.29276824242811</v>
      </c>
      <c r="F73" s="43">
        <f t="shared" si="123"/>
        <v>987.01452954637159</v>
      </c>
      <c r="G73" s="43">
        <f t="shared" si="123"/>
        <v>1014.4798687994563</v>
      </c>
      <c r="H73" s="54" t="str">
        <f>IF(Economias!AA69="-","-",Economias!AA69)</f>
        <v>-</v>
      </c>
      <c r="I73" s="127" t="str">
        <f>IF(H73="-","-",IF((Economias!C69-Economias!G69)&gt;=0,IF((Economias!J69*(1+H73))&lt;=D73,Economias!J69*(1+H73),D73),Economias!J69*(1+H73)))</f>
        <v>-</v>
      </c>
      <c r="J73" s="127" t="str">
        <f>IF($H73="-","-",IF((Economias!D69-Economias!H69)&gt;0,IF((I73*(1+$H73))&lt;=E73,I73*(1+$H73),E73),I73*(1+$H73)))</f>
        <v>-</v>
      </c>
      <c r="K73" s="127" t="str">
        <f>IF($H73="-","-",IF((Economias!E69-Economias!I69)&gt;0,IF((J73*(1+$H73))&lt;=F73,J73*(1+$H73),F73),J73*(1+$H73)))</f>
        <v>-</v>
      </c>
      <c r="L73" s="127" t="str">
        <f>IF($H73="-","-",IF((Economias!F69-Economias!J69)&gt;0,IF((K73*(1+$H73))&lt;=G73,K73*(1+$H73),G73),K73*(1+$H73)))</f>
        <v>-</v>
      </c>
      <c r="M73" s="54" t="str">
        <f>IF(Economias!AE69="-","-",Economias!AE69)</f>
        <v>-</v>
      </c>
      <c r="N73" s="43" t="str">
        <f>IF(M73="-","-",Economias!N69*(1+M73))</f>
        <v>-</v>
      </c>
      <c r="O73" s="43" t="str">
        <f t="shared" ref="O73:Q73" si="124">IF($M73="-","-",N73*(1+$M73))</f>
        <v>-</v>
      </c>
      <c r="P73" s="43" t="str">
        <f t="shared" si="124"/>
        <v>-</v>
      </c>
      <c r="Q73" s="43" t="str">
        <f t="shared" si="124"/>
        <v>-</v>
      </c>
      <c r="R73" s="43"/>
      <c r="S73" s="62" t="str">
        <f t="shared" si="4"/>
        <v xml:space="preserve">   </v>
      </c>
      <c r="U73" s="48" t="str">
        <f>Economias!S69</f>
        <v>ok</v>
      </c>
    </row>
    <row r="74" spans="1:21" x14ac:dyDescent="0.2">
      <c r="A74" s="41">
        <v>63</v>
      </c>
      <c r="B74" s="42" t="s">
        <v>119</v>
      </c>
      <c r="C74" s="54">
        <f>Economias!W70</f>
        <v>1.9662710887653038E-2</v>
      </c>
      <c r="D74" s="43">
        <f>Economias!F70*(1+C74)</f>
        <v>3629.999250760045</v>
      </c>
      <c r="E74" s="43">
        <f t="shared" ref="E74:G74" si="125">D74*(1+$C74)</f>
        <v>3701.3748765501368</v>
      </c>
      <c r="F74" s="43">
        <f t="shared" si="125"/>
        <v>3774.1539406345646</v>
      </c>
      <c r="G74" s="43">
        <f t="shared" si="125"/>
        <v>3848.3640384147584</v>
      </c>
      <c r="H74" s="54">
        <f>IF(Economias!AA70="-","-",Economias!AA70)</f>
        <v>1.8486593340918754E-2</v>
      </c>
      <c r="I74" s="127">
        <f>IF(H74="-","-",IF((Economias!C70-Economias!G70)&gt;=0,IF((Economias!J70*(1+H74))&lt;=D74,Economias!J70*(1+H74),D74),Economias!J70*(1+H74)))</f>
        <v>2994.3505844223014</v>
      </c>
      <c r="J74" s="127">
        <f>IF($H74="-","-",IF((Economias!D70-Economias!H70)&gt;0,IF((I74*(1+$H74))&lt;=E74,I74*(1+$H74),E74),I74*(1+$H74)))</f>
        <v>3049.7059259966591</v>
      </c>
      <c r="K74" s="127">
        <f>IF($H74="-","-",IF((Economias!E70-Economias!I70)&gt;0,IF((J74*(1+$H74))&lt;=F74,J74*(1+$H74),F74),J74*(1+$H74)))</f>
        <v>3106.0845992599498</v>
      </c>
      <c r="L74" s="127">
        <f>IF($H74="-","-",IF((Economias!F70-Economias!J70)&gt;0,IF((K74*(1+$H74))&lt;=G74,K74*(1+$H74),G74),K74*(1+$H74)))</f>
        <v>3163.5055221289595</v>
      </c>
      <c r="M74" s="126">
        <f>IF(Economias!AE70="-","-",Economias!AE70)</f>
        <v>-1.1842105263157897E-2</v>
      </c>
      <c r="N74" s="43">
        <f>IF(M74="-","-",Economias!N70*(1+M74))</f>
        <v>38.538157894736841</v>
      </c>
      <c r="O74" s="43">
        <f t="shared" ref="O74:Q74" si="126">IF($M74="-","-",N74*(1+$M74))</f>
        <v>38.081784972299168</v>
      </c>
      <c r="P74" s="43">
        <f t="shared" si="126"/>
        <v>37.630816466048259</v>
      </c>
      <c r="Q74" s="43">
        <f t="shared" si="126"/>
        <v>37.185188376318742</v>
      </c>
      <c r="R74" s="43"/>
      <c r="S74" s="62" t="str">
        <f t="shared" si="4"/>
        <v>ok</v>
      </c>
      <c r="U74" s="48" t="str">
        <f>Economias!S70</f>
        <v>ok</v>
      </c>
    </row>
    <row r="75" spans="1:21" x14ac:dyDescent="0.2">
      <c r="A75" s="41">
        <v>64</v>
      </c>
      <c r="B75" s="42" t="s">
        <v>39</v>
      </c>
      <c r="C75" s="54">
        <f>Economias!W71</f>
        <v>3.8351216364042061E-2</v>
      </c>
      <c r="D75" s="43">
        <f>Economias!F71*(1+C75)</f>
        <v>15615.763942898828</v>
      </c>
      <c r="E75" s="43">
        <f t="shared" ref="E75:G75" si="127">D75*(1+$C75)</f>
        <v>16214.647484562747</v>
      </c>
      <c r="F75" s="43">
        <f t="shared" si="127"/>
        <v>16836.498938509882</v>
      </c>
      <c r="G75" s="43">
        <f t="shared" si="127"/>
        <v>17482.199152113637</v>
      </c>
      <c r="H75" s="54">
        <f>IF(Economias!AA71="-","-",Economias!AA71)</f>
        <v>0.17319997228024106</v>
      </c>
      <c r="I75" s="127">
        <f>IF(H75="-","-",IF((Economias!C71-Economias!G71)&gt;=0,IF((Economias!J71*(1+H75))&lt;=D75,Economias!J71*(1+H75),D75),Economias!J71*(1+H75)))</f>
        <v>8309.7754036609476</v>
      </c>
      <c r="J75" s="127">
        <f>IF($H75="-","-",IF((Economias!D71-Economias!H71)&gt;0,IF((I75*(1+$H75))&lt;=E75,I75*(1+$H75),E75),I75*(1+$H75)))</f>
        <v>9749.0282732300529</v>
      </c>
      <c r="K75" s="127">
        <f>IF($H75="-","-",IF((Economias!E71-Economias!I71)&gt;0,IF((J75*(1+$H75))&lt;=F75,J75*(1+$H75),F75),J75*(1+$H75)))</f>
        <v>11437.559699912785</v>
      </c>
      <c r="L75" s="127">
        <f>IF($H75="-","-",IF((Economias!F71-Economias!J71)&gt;0,IF((K75*(1+$H75))&lt;=G75,K75*(1+$H75),G75),K75*(1+$H75)))</f>
        <v>13418.544722891282</v>
      </c>
      <c r="M75" s="126">
        <f>IF(Economias!AE71="-","-",Economias!AE71)</f>
        <v>9.6444731738849404E-2</v>
      </c>
      <c r="N75" s="43">
        <f>IF(M75="-","-",Economias!N71*(1+M75))</f>
        <v>117.3195862960569</v>
      </c>
      <c r="O75" s="43">
        <f t="shared" ref="O75:Q75" si="128">IF($M75="-","-",N75*(1+$M75))</f>
        <v>128.6344423240929</v>
      </c>
      <c r="P75" s="43">
        <f t="shared" si="128"/>
        <v>141.04055660641654</v>
      </c>
      <c r="Q75" s="43">
        <f t="shared" si="128"/>
        <v>154.64317525262041</v>
      </c>
      <c r="R75" s="43"/>
      <c r="S75" s="62" t="str">
        <f t="shared" si="4"/>
        <v>ok</v>
      </c>
      <c r="U75" s="48" t="str">
        <f>Economias!S71</f>
        <v>ok</v>
      </c>
    </row>
    <row r="76" spans="1:21" x14ac:dyDescent="0.2">
      <c r="A76" s="41">
        <v>65</v>
      </c>
      <c r="B76" s="42" t="s">
        <v>120</v>
      </c>
      <c r="C76" s="54">
        <f>Economias!W72</f>
        <v>2.0706946796046431E-2</v>
      </c>
      <c r="D76" s="43">
        <f>Economias!F72*(1+C76)</f>
        <v>1557.5988008107668</v>
      </c>
      <c r="E76" s="43">
        <f t="shared" ref="E76:G76" si="129">D76*(1+$C76)</f>
        <v>1589.8519163087408</v>
      </c>
      <c r="F76" s="43">
        <f t="shared" si="129"/>
        <v>1622.7728953533383</v>
      </c>
      <c r="G76" s="43">
        <f t="shared" si="129"/>
        <v>1656.375567359486</v>
      </c>
      <c r="H76" s="54" t="str">
        <f>IF(Economias!AA72="-","-",Economias!AA72)</f>
        <v>-</v>
      </c>
      <c r="I76" s="127" t="str">
        <f>IF(H76="-","-",IF((Economias!C72-Economias!G72)&gt;=0,IF((Economias!J72*(1+H76))&lt;=D76,Economias!J72*(1+H76),D76),Economias!J72*(1+H76)))</f>
        <v>-</v>
      </c>
      <c r="J76" s="127" t="str">
        <f>IF($H76="-","-",IF((Economias!D72-Economias!H72)&gt;0,IF((I76*(1+$H76))&lt;=E76,I76*(1+$H76),E76),I76*(1+$H76)))</f>
        <v>-</v>
      </c>
      <c r="K76" s="127" t="str">
        <f>IF($H76="-","-",IF((Economias!E72-Economias!I72)&gt;0,IF((J76*(1+$H76))&lt;=F76,J76*(1+$H76),F76),J76*(1+$H76)))</f>
        <v>-</v>
      </c>
      <c r="L76" s="127" t="str">
        <f>IF($H76="-","-",IF((Economias!F72-Economias!J72)&gt;0,IF((K76*(1+$H76))&lt;=G76,K76*(1+$H76),G76),K76*(1+$H76)))</f>
        <v>-</v>
      </c>
      <c r="M76" s="54" t="str">
        <f>IF(Economias!AE72="-","-",Economias!AE72)</f>
        <v>-</v>
      </c>
      <c r="N76" s="43" t="str">
        <f>IF(M76="-","-",Economias!N72*(1+M76))</f>
        <v>-</v>
      </c>
      <c r="O76" s="43" t="str">
        <f t="shared" ref="O76:Q76" si="130">IF($M76="-","-",N76*(1+$M76))</f>
        <v>-</v>
      </c>
      <c r="P76" s="43" t="str">
        <f t="shared" si="130"/>
        <v>-</v>
      </c>
      <c r="Q76" s="43" t="str">
        <f t="shared" si="130"/>
        <v>-</v>
      </c>
      <c r="R76" s="43"/>
      <c r="S76" s="62" t="str">
        <f t="shared" si="4"/>
        <v xml:space="preserve">   </v>
      </c>
      <c r="U76" s="48" t="str">
        <f>Economias!S72</f>
        <v>ok</v>
      </c>
    </row>
    <row r="77" spans="1:21" x14ac:dyDescent="0.2">
      <c r="A77" s="41">
        <v>66</v>
      </c>
      <c r="B77" s="42" t="s">
        <v>121</v>
      </c>
      <c r="C77" s="54">
        <f>Economias!W73</f>
        <v>1.6946332619113203E-2</v>
      </c>
      <c r="D77" s="43">
        <f>Economias!F73*(1+C77)</f>
        <v>5192.5279743531928</v>
      </c>
      <c r="E77" s="43">
        <f t="shared" ref="E77:G77" si="131">D77*(1+$C77)</f>
        <v>5280.5222805406329</v>
      </c>
      <c r="F77" s="43">
        <f t="shared" si="131"/>
        <v>5370.0077675093135</v>
      </c>
      <c r="G77" s="43">
        <f t="shared" si="131"/>
        <v>5461.0097053047484</v>
      </c>
      <c r="H77" s="54" t="str">
        <f>IF(Economias!AA73="-","-",Economias!AA73)</f>
        <v>-</v>
      </c>
      <c r="I77" s="127" t="str">
        <f>IF(H77="-","-",IF((Economias!C73-Economias!G73)&gt;=0,IF((Economias!J73*(1+H77))&lt;=D77,Economias!J73*(1+H77),D77),Economias!J73*(1+H77)))</f>
        <v>-</v>
      </c>
      <c r="J77" s="127" t="str">
        <f>IF($H77="-","-",IF((Economias!D73-Economias!H73)&gt;0,IF((I77*(1+$H77))&lt;=E77,I77*(1+$H77),E77),I77*(1+$H77)))</f>
        <v>-</v>
      </c>
      <c r="K77" s="127" t="str">
        <f>IF($H77="-","-",IF((Economias!E73-Economias!I73)&gt;0,IF((J77*(1+$H77))&lt;=F77,J77*(1+$H77),F77),J77*(1+$H77)))</f>
        <v>-</v>
      </c>
      <c r="L77" s="127" t="str">
        <f>IF($H77="-","-",IF((Economias!F73-Economias!J73)&gt;0,IF((K77*(1+$H77))&lt;=G77,K77*(1+$H77),G77),K77*(1+$H77)))</f>
        <v>-</v>
      </c>
      <c r="M77" s="54" t="str">
        <f>IF(Economias!AE73="-","-",Economias!AE73)</f>
        <v>-</v>
      </c>
      <c r="N77" s="43" t="str">
        <f>IF(M77="-","-",Economias!N73*(1+M77))</f>
        <v>-</v>
      </c>
      <c r="O77" s="43" t="str">
        <f t="shared" ref="O77:Q77" si="132">IF($M77="-","-",N77*(1+$M77))</f>
        <v>-</v>
      </c>
      <c r="P77" s="43" t="str">
        <f t="shared" si="132"/>
        <v>-</v>
      </c>
      <c r="Q77" s="43" t="str">
        <f t="shared" si="132"/>
        <v>-</v>
      </c>
      <c r="R77" s="43"/>
      <c r="S77" s="62" t="str">
        <f t="shared" ref="S77:S140" si="133">IF(Q77="-","   ",IF((G77-L77)&gt;=0,"ok","Limitar a água"))</f>
        <v xml:space="preserve">   </v>
      </c>
      <c r="U77" s="48" t="str">
        <f>Economias!S73</f>
        <v>ok</v>
      </c>
    </row>
    <row r="78" spans="1:21" x14ac:dyDescent="0.2">
      <c r="A78" s="41">
        <v>67</v>
      </c>
      <c r="B78" s="42" t="s">
        <v>122</v>
      </c>
      <c r="C78" s="54">
        <f>Economias!W74</f>
        <v>1.6736568107445542E-2</v>
      </c>
      <c r="D78" s="43">
        <f>Economias!F74*(1+C78)</f>
        <v>1528.1550618654908</v>
      </c>
      <c r="E78" s="43">
        <f t="shared" ref="E78:G78" si="134">D78*(1+$C78)</f>
        <v>1553.7311331371404</v>
      </c>
      <c r="F78" s="43">
        <f t="shared" si="134"/>
        <v>1579.7352600675488</v>
      </c>
      <c r="G78" s="43">
        <f t="shared" si="134"/>
        <v>1606.1746068394027</v>
      </c>
      <c r="H78" s="54" t="str">
        <f>IF(Economias!AA74="-","-",Economias!AA74)</f>
        <v>-</v>
      </c>
      <c r="I78" s="127" t="str">
        <f>IF(H78="-","-",IF((Economias!C74-Economias!G74)&gt;=0,IF((Economias!J74*(1+H78))&lt;=D78,Economias!J74*(1+H78),D78),Economias!J74*(1+H78)))</f>
        <v>-</v>
      </c>
      <c r="J78" s="127" t="str">
        <f>IF($H78="-","-",IF((Economias!D74-Economias!H74)&gt;0,IF((I78*(1+$H78))&lt;=E78,I78*(1+$H78),E78),I78*(1+$H78)))</f>
        <v>-</v>
      </c>
      <c r="K78" s="127" t="str">
        <f>IF($H78="-","-",IF((Economias!E74-Economias!I74)&gt;0,IF((J78*(1+$H78))&lt;=F78,J78*(1+$H78),F78),J78*(1+$H78)))</f>
        <v>-</v>
      </c>
      <c r="L78" s="127" t="str">
        <f>IF($H78="-","-",IF((Economias!F74-Economias!J74)&gt;0,IF((K78*(1+$H78))&lt;=G78,K78*(1+$H78),G78),K78*(1+$H78)))</f>
        <v>-</v>
      </c>
      <c r="M78" s="54" t="str">
        <f>IF(Economias!AE74="-","-",Economias!AE74)</f>
        <v>-</v>
      </c>
      <c r="N78" s="43" t="str">
        <f>IF(M78="-","-",Economias!N74*(1+M78))</f>
        <v>-</v>
      </c>
      <c r="O78" s="43" t="str">
        <f t="shared" ref="O78:Q78" si="135">IF($M78="-","-",N78*(1+$M78))</f>
        <v>-</v>
      </c>
      <c r="P78" s="43" t="str">
        <f t="shared" si="135"/>
        <v>-</v>
      </c>
      <c r="Q78" s="43" t="str">
        <f t="shared" si="135"/>
        <v>-</v>
      </c>
      <c r="R78" s="43"/>
      <c r="S78" s="62" t="str">
        <f t="shared" si="133"/>
        <v xml:space="preserve">   </v>
      </c>
      <c r="U78" s="48" t="str">
        <f>Economias!S74</f>
        <v>ok</v>
      </c>
    </row>
    <row r="79" spans="1:21" x14ac:dyDescent="0.2">
      <c r="A79" s="41">
        <v>68</v>
      </c>
      <c r="B79" s="42" t="s">
        <v>123</v>
      </c>
      <c r="C79" s="54">
        <f>Economias!W75</f>
        <v>1.7565905574794888E-2</v>
      </c>
      <c r="D79" s="43">
        <f>Economias!F75*(1+C79)</f>
        <v>1305.537056852462</v>
      </c>
      <c r="E79" s="43">
        <f t="shared" ref="E79:G79" si="136">D79*(1+$C79)</f>
        <v>1328.4699975175281</v>
      </c>
      <c r="F79" s="43">
        <f t="shared" si="136"/>
        <v>1351.8057760528691</v>
      </c>
      <c r="G79" s="43">
        <f t="shared" si="136"/>
        <v>1375.5514686704762</v>
      </c>
      <c r="H79" s="54" t="str">
        <f>IF(Economias!AA75="-","-",Economias!AA75)</f>
        <v>-</v>
      </c>
      <c r="I79" s="127" t="str">
        <f>IF(H79="-","-",IF((Economias!C75-Economias!G75)&gt;=0,IF((Economias!J75*(1+H79))&lt;=D79,Economias!J75*(1+H79),D79),Economias!J75*(1+H79)))</f>
        <v>-</v>
      </c>
      <c r="J79" s="127" t="str">
        <f>IF($H79="-","-",IF((Economias!D75-Economias!H75)&gt;0,IF((I79*(1+$H79))&lt;=E79,I79*(1+$H79),E79),I79*(1+$H79)))</f>
        <v>-</v>
      </c>
      <c r="K79" s="127" t="str">
        <f>IF($H79="-","-",IF((Economias!E75-Economias!I75)&gt;0,IF((J79*(1+$H79))&lt;=F79,J79*(1+$H79),F79),J79*(1+$H79)))</f>
        <v>-</v>
      </c>
      <c r="L79" s="127" t="str">
        <f>IF($H79="-","-",IF((Economias!F75-Economias!J75)&gt;0,IF((K79*(1+$H79))&lt;=G79,K79*(1+$H79),G79),K79*(1+$H79)))</f>
        <v>-</v>
      </c>
      <c r="M79" s="54" t="str">
        <f>IF(Economias!AE75="-","-",Economias!AE75)</f>
        <v>-</v>
      </c>
      <c r="N79" s="43" t="str">
        <f>IF(M79="-","-",Economias!N75*(1+M79))</f>
        <v>-</v>
      </c>
      <c r="O79" s="43" t="str">
        <f t="shared" ref="O79:Q79" si="137">IF($M79="-","-",N79*(1+$M79))</f>
        <v>-</v>
      </c>
      <c r="P79" s="43" t="str">
        <f t="shared" si="137"/>
        <v>-</v>
      </c>
      <c r="Q79" s="43" t="str">
        <f t="shared" si="137"/>
        <v>-</v>
      </c>
      <c r="R79" s="43"/>
      <c r="S79" s="62" t="str">
        <f t="shared" si="133"/>
        <v xml:space="preserve">   </v>
      </c>
      <c r="U79" s="48" t="str">
        <f>Economias!S75</f>
        <v>ok</v>
      </c>
    </row>
    <row r="80" spans="1:21" x14ac:dyDescent="0.2">
      <c r="A80" s="41">
        <v>69</v>
      </c>
      <c r="B80" s="42" t="s">
        <v>124</v>
      </c>
      <c r="C80" s="54">
        <f>Economias!W76</f>
        <v>2.1937799234032301E-2</v>
      </c>
      <c r="D80" s="43">
        <f>Economias!F76*(1+C80)</f>
        <v>1461.3710529046664</v>
      </c>
      <c r="E80" s="43">
        <f t="shared" ref="E80:G80" si="138">D80*(1+$C80)</f>
        <v>1493.4303176697156</v>
      </c>
      <c r="F80" s="43">
        <f t="shared" si="138"/>
        <v>1526.1928921487711</v>
      </c>
      <c r="G80" s="43">
        <f t="shared" si="138"/>
        <v>1559.674205409138</v>
      </c>
      <c r="H80" s="54" t="str">
        <f>IF(Economias!AA76="-","-",Economias!AA76)</f>
        <v>-</v>
      </c>
      <c r="I80" s="127" t="str">
        <f>IF(H80="-","-",IF((Economias!C76-Economias!G76)&gt;=0,IF((Economias!J76*(1+H80))&lt;=D80,Economias!J76*(1+H80),D80),Economias!J76*(1+H80)))</f>
        <v>-</v>
      </c>
      <c r="J80" s="127" t="str">
        <f>IF($H80="-","-",IF((Economias!D76-Economias!H76)&gt;0,IF((I80*(1+$H80))&lt;=E80,I80*(1+$H80),E80),I80*(1+$H80)))</f>
        <v>-</v>
      </c>
      <c r="K80" s="127" t="str">
        <f>IF($H80="-","-",IF((Economias!E76-Economias!I76)&gt;0,IF((J80*(1+$H80))&lt;=F80,J80*(1+$H80),F80),J80*(1+$H80)))</f>
        <v>-</v>
      </c>
      <c r="L80" s="127" t="str">
        <f>IF($H80="-","-",IF((Economias!F76-Economias!J76)&gt;0,IF((K80*(1+$H80))&lt;=G80,K80*(1+$H80),G80),K80*(1+$H80)))</f>
        <v>-</v>
      </c>
      <c r="M80" s="54" t="str">
        <f>IF(Economias!AE76="-","-",Economias!AE76)</f>
        <v>-</v>
      </c>
      <c r="N80" s="43" t="str">
        <f>IF(M80="-","-",Economias!N76*(1+M80))</f>
        <v>-</v>
      </c>
      <c r="O80" s="43" t="str">
        <f t="shared" ref="O80:Q80" si="139">IF($M80="-","-",N80*(1+$M80))</f>
        <v>-</v>
      </c>
      <c r="P80" s="43" t="str">
        <f t="shared" si="139"/>
        <v>-</v>
      </c>
      <c r="Q80" s="43" t="str">
        <f t="shared" si="139"/>
        <v>-</v>
      </c>
      <c r="R80" s="43"/>
      <c r="S80" s="62" t="str">
        <f t="shared" si="133"/>
        <v xml:space="preserve">   </v>
      </c>
      <c r="U80" s="48" t="str">
        <f>Economias!S76</f>
        <v>ok</v>
      </c>
    </row>
    <row r="81" spans="1:21" x14ac:dyDescent="0.2">
      <c r="A81" s="41">
        <v>70</v>
      </c>
      <c r="B81" s="42" t="s">
        <v>125</v>
      </c>
      <c r="C81" s="54">
        <f>Economias!W77</f>
        <v>1.3872334090957394E-2</v>
      </c>
      <c r="D81" s="43">
        <f>Economias!F77*(1+C81)</f>
        <v>1205.4942052341485</v>
      </c>
      <c r="E81" s="43">
        <f t="shared" ref="E81:G81" si="140">D81*(1+$C81)</f>
        <v>1222.2172235938699</v>
      </c>
      <c r="F81" s="43">
        <f t="shared" si="140"/>
        <v>1239.1722292512866</v>
      </c>
      <c r="G81" s="43">
        <f t="shared" si="140"/>
        <v>1256.362440411697</v>
      </c>
      <c r="H81" s="54" t="str">
        <f>IF(Economias!AA77="-","-",Economias!AA77)</f>
        <v>-</v>
      </c>
      <c r="I81" s="127" t="str">
        <f>IF(H81="-","-",IF((Economias!C77-Economias!G77)&gt;=0,IF((Economias!J77*(1+H81))&lt;=D81,Economias!J77*(1+H81),D81),Economias!J77*(1+H81)))</f>
        <v>-</v>
      </c>
      <c r="J81" s="127" t="str">
        <f>IF($H81="-","-",IF((Economias!D77-Economias!H77)&gt;0,IF((I81*(1+$H81))&lt;=E81,I81*(1+$H81),E81),I81*(1+$H81)))</f>
        <v>-</v>
      </c>
      <c r="K81" s="127" t="str">
        <f>IF($H81="-","-",IF((Economias!E77-Economias!I77)&gt;0,IF((J81*(1+$H81))&lt;=F81,J81*(1+$H81),F81),J81*(1+$H81)))</f>
        <v>-</v>
      </c>
      <c r="L81" s="127" t="str">
        <f>IF($H81="-","-",IF((Economias!F77-Economias!J77)&gt;0,IF((K81*(1+$H81))&lt;=G81,K81*(1+$H81),G81),K81*(1+$H81)))</f>
        <v>-</v>
      </c>
      <c r="M81" s="54" t="str">
        <f>IF(Economias!AE77="-","-",Economias!AE77)</f>
        <v>-</v>
      </c>
      <c r="N81" s="43" t="str">
        <f>IF(M81="-","-",Economias!N77*(1+M81))</f>
        <v>-</v>
      </c>
      <c r="O81" s="43" t="str">
        <f t="shared" ref="O81:Q81" si="141">IF($M81="-","-",N81*(1+$M81))</f>
        <v>-</v>
      </c>
      <c r="P81" s="43" t="str">
        <f t="shared" si="141"/>
        <v>-</v>
      </c>
      <c r="Q81" s="43" t="str">
        <f t="shared" si="141"/>
        <v>-</v>
      </c>
      <c r="R81" s="43"/>
      <c r="S81" s="62" t="str">
        <f t="shared" si="133"/>
        <v xml:space="preserve">   </v>
      </c>
      <c r="U81" s="48" t="str">
        <f>Economias!S77</f>
        <v>ok</v>
      </c>
    </row>
    <row r="82" spans="1:21" x14ac:dyDescent="0.2">
      <c r="A82" s="41">
        <v>71</v>
      </c>
      <c r="B82" s="42" t="s">
        <v>40</v>
      </c>
      <c r="C82" s="54">
        <f>Economias!W78</f>
        <v>1.9592074836793417E-2</v>
      </c>
      <c r="D82" s="43">
        <f>Economias!F78*(1+C82)</f>
        <v>975.74961561881139</v>
      </c>
      <c r="E82" s="43">
        <f t="shared" ref="E82:G82" si="142">D82*(1+$C82)</f>
        <v>994.86657510998759</v>
      </c>
      <c r="F82" s="43">
        <f t="shared" si="142"/>
        <v>1014.3580755021669</v>
      </c>
      <c r="G82" s="43">
        <f t="shared" si="142"/>
        <v>1034.2314548287111</v>
      </c>
      <c r="H82" s="54" t="str">
        <f>IF(Economias!AA78="-","-",Economias!AA78)</f>
        <v>-</v>
      </c>
      <c r="I82" s="127" t="str">
        <f>IF(H82="-","-",IF((Economias!C78-Economias!G78)&gt;=0,IF((Economias!J78*(1+H82))&lt;=D82,Economias!J78*(1+H82),D82),Economias!J78*(1+H82)))</f>
        <v>-</v>
      </c>
      <c r="J82" s="127" t="str">
        <f>IF($H82="-","-",IF((Economias!D78-Economias!H78)&gt;0,IF((I82*(1+$H82))&lt;=E82,I82*(1+$H82),E82),I82*(1+$H82)))</f>
        <v>-</v>
      </c>
      <c r="K82" s="127" t="str">
        <f>IF($H82="-","-",IF((Economias!E78-Economias!I78)&gt;0,IF((J82*(1+$H82))&lt;=F82,J82*(1+$H82),F82),J82*(1+$H82)))</f>
        <v>-</v>
      </c>
      <c r="L82" s="127" t="str">
        <f>IF($H82="-","-",IF((Economias!F78-Economias!J78)&gt;0,IF((K82*(1+$H82))&lt;=G82,K82*(1+$H82),G82),K82*(1+$H82)))</f>
        <v>-</v>
      </c>
      <c r="M82" s="54" t="str">
        <f>IF(Economias!AE78="-","-",Economias!AE78)</f>
        <v>-</v>
      </c>
      <c r="N82" s="43" t="str">
        <f>IF(M82="-","-",Economias!N78*(1+M82))</f>
        <v>-</v>
      </c>
      <c r="O82" s="43" t="str">
        <f t="shared" ref="O82:Q82" si="143">IF($M82="-","-",N82*(1+$M82))</f>
        <v>-</v>
      </c>
      <c r="P82" s="43" t="str">
        <f t="shared" si="143"/>
        <v>-</v>
      </c>
      <c r="Q82" s="43" t="str">
        <f t="shared" si="143"/>
        <v>-</v>
      </c>
      <c r="R82" s="43"/>
      <c r="S82" s="62" t="str">
        <f t="shared" si="133"/>
        <v xml:space="preserve">   </v>
      </c>
      <c r="U82" s="48" t="str">
        <f>Economias!S78</f>
        <v>ok</v>
      </c>
    </row>
    <row r="83" spans="1:21" x14ac:dyDescent="0.2">
      <c r="A83" s="41">
        <v>72</v>
      </c>
      <c r="B83" s="42" t="s">
        <v>126</v>
      </c>
      <c r="C83" s="54">
        <f>Economias!W79</f>
        <v>1.2334044793930033E-2</v>
      </c>
      <c r="D83" s="43">
        <f>Economias!F79*(1+C83)</f>
        <v>786.58355280488354</v>
      </c>
      <c r="E83" s="43">
        <f t="shared" ref="E83:G83" si="144">D83*(1+$C83)</f>
        <v>796.28530957934754</v>
      </c>
      <c r="F83" s="43">
        <f t="shared" si="144"/>
        <v>806.10672825644758</v>
      </c>
      <c r="G83" s="43">
        <f t="shared" si="144"/>
        <v>816.04928475145095</v>
      </c>
      <c r="H83" s="54" t="str">
        <f>IF(Economias!AA79="-","-",Economias!AA79)</f>
        <v>-</v>
      </c>
      <c r="I83" s="127" t="str">
        <f>IF(H83="-","-",IF((Economias!C79-Economias!G79)&gt;=0,IF((Economias!J79*(1+H83))&lt;=D83,Economias!J79*(1+H83),D83),Economias!J79*(1+H83)))</f>
        <v>-</v>
      </c>
      <c r="J83" s="127" t="str">
        <f>IF($H83="-","-",IF((Economias!D79-Economias!H79)&gt;0,IF((I83*(1+$H83))&lt;=E83,I83*(1+$H83),E83),I83*(1+$H83)))</f>
        <v>-</v>
      </c>
      <c r="K83" s="127" t="str">
        <f>IF($H83="-","-",IF((Economias!E79-Economias!I79)&gt;0,IF((J83*(1+$H83))&lt;=F83,J83*(1+$H83),F83),J83*(1+$H83)))</f>
        <v>-</v>
      </c>
      <c r="L83" s="127" t="str">
        <f>IF($H83="-","-",IF((Economias!F79-Economias!J79)&gt;0,IF((K83*(1+$H83))&lt;=G83,K83*(1+$H83),G83),K83*(1+$H83)))</f>
        <v>-</v>
      </c>
      <c r="M83" s="54" t="str">
        <f>IF(Economias!AE79="-","-",Economias!AE79)</f>
        <v>-</v>
      </c>
      <c r="N83" s="43" t="str">
        <f>IF(M83="-","-",Economias!N79*(1+M83))</f>
        <v>-</v>
      </c>
      <c r="O83" s="43" t="str">
        <f t="shared" ref="O83:Q83" si="145">IF($M83="-","-",N83*(1+$M83))</f>
        <v>-</v>
      </c>
      <c r="P83" s="43" t="str">
        <f t="shared" si="145"/>
        <v>-</v>
      </c>
      <c r="Q83" s="43" t="str">
        <f t="shared" si="145"/>
        <v>-</v>
      </c>
      <c r="R83" s="43"/>
      <c r="S83" s="62" t="str">
        <f t="shared" si="133"/>
        <v xml:space="preserve">   </v>
      </c>
      <c r="U83" s="48" t="str">
        <f>Economias!S79</f>
        <v>ok</v>
      </c>
    </row>
    <row r="84" spans="1:21" x14ac:dyDescent="0.2">
      <c r="A84" s="41">
        <v>73</v>
      </c>
      <c r="B84" s="42" t="s">
        <v>127</v>
      </c>
      <c r="C84" s="54">
        <f>Economias!W80</f>
        <v>9.9701666452416664E-3</v>
      </c>
      <c r="D84" s="43">
        <f>Economias!F80*(1+C84)</f>
        <v>1792.6970457953039</v>
      </c>
      <c r="E84" s="43">
        <f t="shared" ref="E84:G84" si="146">D84*(1+$C84)</f>
        <v>1810.5705340863155</v>
      </c>
      <c r="F84" s="43">
        <f t="shared" si="146"/>
        <v>1828.6222240341203</v>
      </c>
      <c r="G84" s="43">
        <f t="shared" si="146"/>
        <v>1846.8538923389328</v>
      </c>
      <c r="H84" s="54" t="str">
        <f>IF(Economias!AA80="-","-",Economias!AA80)</f>
        <v>-</v>
      </c>
      <c r="I84" s="127" t="str">
        <f>IF(H84="-","-",IF((Economias!C80-Economias!G80)&gt;=0,IF((Economias!J80*(1+H84))&lt;=D84,Economias!J80*(1+H84),D84),Economias!J80*(1+H84)))</f>
        <v>-</v>
      </c>
      <c r="J84" s="127" t="str">
        <f>IF($H84="-","-",IF((Economias!D80-Economias!H80)&gt;0,IF((I84*(1+$H84))&lt;=E84,I84*(1+$H84),E84),I84*(1+$H84)))</f>
        <v>-</v>
      </c>
      <c r="K84" s="127" t="str">
        <f>IF($H84="-","-",IF((Economias!E80-Economias!I80)&gt;0,IF((J84*(1+$H84))&lt;=F84,J84*(1+$H84),F84),J84*(1+$H84)))</f>
        <v>-</v>
      </c>
      <c r="L84" s="127" t="str">
        <f>IF($H84="-","-",IF((Economias!F80-Economias!J80)&gt;0,IF((K84*(1+$H84))&lt;=G84,K84*(1+$H84),G84),K84*(1+$H84)))</f>
        <v>-</v>
      </c>
      <c r="M84" s="54" t="str">
        <f>IF(Economias!AE80="-","-",Economias!AE80)</f>
        <v>-</v>
      </c>
      <c r="N84" s="43" t="str">
        <f>IF(M84="-","-",Economias!N80*(1+M84))</f>
        <v>-</v>
      </c>
      <c r="O84" s="43" t="str">
        <f t="shared" ref="O84:Q84" si="147">IF($M84="-","-",N84*(1+$M84))</f>
        <v>-</v>
      </c>
      <c r="P84" s="43" t="str">
        <f t="shared" si="147"/>
        <v>-</v>
      </c>
      <c r="Q84" s="43" t="str">
        <f t="shared" si="147"/>
        <v>-</v>
      </c>
      <c r="R84" s="43"/>
      <c r="S84" s="62" t="str">
        <f t="shared" si="133"/>
        <v xml:space="preserve">   </v>
      </c>
      <c r="U84" s="48" t="str">
        <f>Economias!S80</f>
        <v>ok</v>
      </c>
    </row>
    <row r="85" spans="1:21" x14ac:dyDescent="0.2">
      <c r="A85" s="41">
        <v>74</v>
      </c>
      <c r="B85" s="42" t="s">
        <v>128</v>
      </c>
      <c r="C85" s="54">
        <f>Economias!W81</f>
        <v>8.370605448914022E-3</v>
      </c>
      <c r="D85" s="43">
        <f>Economias!F81*(1+C85)</f>
        <v>2900.073861271077</v>
      </c>
      <c r="E85" s="43">
        <f t="shared" ref="E85:G85" si="148">D85*(1+$C85)</f>
        <v>2924.3492353364859</v>
      </c>
      <c r="F85" s="43">
        <f t="shared" si="148"/>
        <v>2948.8278089803212</v>
      </c>
      <c r="G85" s="43">
        <f t="shared" si="148"/>
        <v>2973.5112831060815</v>
      </c>
      <c r="H85" s="54" t="str">
        <f>IF(Economias!AA81="-","-",Economias!AA81)</f>
        <v>-</v>
      </c>
      <c r="I85" s="127" t="str">
        <f>IF(H85="-","-",IF((Economias!C81-Economias!G81)&gt;=0,IF((Economias!J81*(1+H85))&lt;=D85,Economias!J81*(1+H85),D85),Economias!J81*(1+H85)))</f>
        <v>-</v>
      </c>
      <c r="J85" s="127" t="str">
        <f>IF($H85="-","-",IF((Economias!D81-Economias!H81)&gt;0,IF((I85*(1+$H85))&lt;=E85,I85*(1+$H85),E85),I85*(1+$H85)))</f>
        <v>-</v>
      </c>
      <c r="K85" s="127" t="str">
        <f>IF($H85="-","-",IF((Economias!E81-Economias!I81)&gt;0,IF((J85*(1+$H85))&lt;=F85,J85*(1+$H85),F85),J85*(1+$H85)))</f>
        <v>-</v>
      </c>
      <c r="L85" s="127" t="str">
        <f>IF($H85="-","-",IF((Economias!F81-Economias!J81)&gt;0,IF((K85*(1+$H85))&lt;=G85,K85*(1+$H85),G85),K85*(1+$H85)))</f>
        <v>-</v>
      </c>
      <c r="M85" s="54" t="str">
        <f>IF(Economias!AE81="-","-",Economias!AE81)</f>
        <v>-</v>
      </c>
      <c r="N85" s="43" t="str">
        <f>IF(M85="-","-",Economias!N81*(1+M85))</f>
        <v>-</v>
      </c>
      <c r="O85" s="43" t="str">
        <f t="shared" ref="O85:Q85" si="149">IF($M85="-","-",N85*(1+$M85))</f>
        <v>-</v>
      </c>
      <c r="P85" s="43" t="str">
        <f t="shared" si="149"/>
        <v>-</v>
      </c>
      <c r="Q85" s="43" t="str">
        <f t="shared" si="149"/>
        <v>-</v>
      </c>
      <c r="R85" s="43"/>
      <c r="S85" s="62" t="str">
        <f t="shared" si="133"/>
        <v xml:space="preserve">   </v>
      </c>
      <c r="U85" s="48" t="str">
        <f>Economias!S81</f>
        <v>ok</v>
      </c>
    </row>
    <row r="86" spans="1:21" x14ac:dyDescent="0.2">
      <c r="A86" s="41">
        <v>75</v>
      </c>
      <c r="B86" s="42" t="s">
        <v>129</v>
      </c>
      <c r="C86" s="54">
        <f>Economias!W82</f>
        <v>1.8329917021658166E-2</v>
      </c>
      <c r="D86" s="43">
        <f>Economias!F82*(1+C86)</f>
        <v>1690.4276622559526</v>
      </c>
      <c r="E86" s="43">
        <f t="shared" ref="E86:G86" si="150">D86*(1+$C86)</f>
        <v>1721.4130610362199</v>
      </c>
      <c r="F86" s="43">
        <f t="shared" si="150"/>
        <v>1752.9664196050126</v>
      </c>
      <c r="G86" s="43">
        <f t="shared" si="150"/>
        <v>1785.0981486181256</v>
      </c>
      <c r="H86" s="54" t="str">
        <f>IF(Economias!AA82="-","-",Economias!AA82)</f>
        <v>-</v>
      </c>
      <c r="I86" s="127" t="str">
        <f>IF(H86="-","-",IF((Economias!C82-Economias!G82)&gt;=0,IF((Economias!J82*(1+H86))&lt;=D86,Economias!J82*(1+H86),D86),Economias!J82*(1+H86)))</f>
        <v>-</v>
      </c>
      <c r="J86" s="127" t="str">
        <f>IF($H86="-","-",IF((Economias!D82-Economias!H82)&gt;0,IF((I86*(1+$H86))&lt;=E86,I86*(1+$H86),E86),I86*(1+$H86)))</f>
        <v>-</v>
      </c>
      <c r="K86" s="127" t="str">
        <f>IF($H86="-","-",IF((Economias!E82-Economias!I82)&gt;0,IF((J86*(1+$H86))&lt;=F86,J86*(1+$H86),F86),J86*(1+$H86)))</f>
        <v>-</v>
      </c>
      <c r="L86" s="127" t="str">
        <f>IF($H86="-","-",IF((Economias!F82-Economias!J82)&gt;0,IF((K86*(1+$H86))&lt;=G86,K86*(1+$H86),G86),K86*(1+$H86)))</f>
        <v>-</v>
      </c>
      <c r="M86" s="54" t="str">
        <f>IF(Economias!AE82="-","-",Economias!AE82)</f>
        <v>-</v>
      </c>
      <c r="N86" s="43" t="str">
        <f>IF(M86="-","-",Economias!N82*(1+M86))</f>
        <v>-</v>
      </c>
      <c r="O86" s="43" t="str">
        <f t="shared" ref="O86:Q86" si="151">IF($M86="-","-",N86*(1+$M86))</f>
        <v>-</v>
      </c>
      <c r="P86" s="43" t="str">
        <f t="shared" si="151"/>
        <v>-</v>
      </c>
      <c r="Q86" s="43" t="str">
        <f t="shared" si="151"/>
        <v>-</v>
      </c>
      <c r="R86" s="43"/>
      <c r="S86" s="62" t="str">
        <f t="shared" si="133"/>
        <v xml:space="preserve">   </v>
      </c>
      <c r="U86" s="48" t="str">
        <f>Economias!S82</f>
        <v>ok</v>
      </c>
    </row>
    <row r="87" spans="1:21" x14ac:dyDescent="0.2">
      <c r="A87" s="41">
        <v>76</v>
      </c>
      <c r="B87" s="42" t="s">
        <v>130</v>
      </c>
      <c r="C87" s="54">
        <f>Economias!W83</f>
        <v>1.9906476815244972E-2</v>
      </c>
      <c r="D87" s="43">
        <f>Economias!F83*(1+C87)</f>
        <v>5155.6272403010635</v>
      </c>
      <c r="E87" s="43">
        <f t="shared" ref="E87:G87" si="152">D87*(1+$C87)</f>
        <v>5258.257614428162</v>
      </c>
      <c r="F87" s="43">
        <f t="shared" si="152"/>
        <v>5362.9309977183621</v>
      </c>
      <c r="G87" s="43">
        <f t="shared" si="152"/>
        <v>5469.6880592862017</v>
      </c>
      <c r="H87" s="54">
        <f>IF(Economias!AA83="-","-",Economias!AA83)</f>
        <v>1.2685845817276276E-2</v>
      </c>
      <c r="I87" s="127">
        <f>IF(H87="-","-",IF((Economias!C83-Economias!G83)&gt;=0,IF((Economias!J83*(1+H87))&lt;=D87,Economias!J83*(1+H87),D87),Economias!J83*(1+H87)))</f>
        <v>4920.6405248261453</v>
      </c>
      <c r="J87" s="127">
        <f>IF($H87="-","-",IF((Economias!D83-Economias!H83)&gt;0,IF((I87*(1+$H87))&lt;=E87,I87*(1+$H87),E87),I87*(1+$H87)))</f>
        <v>4983.0630118463314</v>
      </c>
      <c r="K87" s="127">
        <f>IF($H87="-","-",IF((Economias!E83-Economias!I83)&gt;0,IF((J87*(1+$H87))&lt;=F87,J87*(1+$H87),F87),J87*(1+$H87)))</f>
        <v>5046.2773809123864</v>
      </c>
      <c r="L87" s="127">
        <f>IF($H87="-","-",IF((Economias!F83-Economias!J83)&gt;0,IF((K87*(1+$H87))&lt;=G87,K87*(1+$H87),G87),K87*(1+$H87)))</f>
        <v>5110.2936777178493</v>
      </c>
      <c r="M87" s="54">
        <f>IF(Economias!AE83="-","-",Economias!AE83)</f>
        <v>-1.9336899303786719E-2</v>
      </c>
      <c r="N87" s="43">
        <f>IF(M87="-","-",Economias!N83*(1+M87))</f>
        <v>147.099465104432</v>
      </c>
      <c r="O87" s="43">
        <f t="shared" ref="O87:Q87" si="153">IF($M87="-","-",N87*(1+$M87))</f>
        <v>144.2550175600667</v>
      </c>
      <c r="P87" s="43">
        <f t="shared" si="153"/>
        <v>141.46557281144172</v>
      </c>
      <c r="Q87" s="43">
        <f t="shared" si="153"/>
        <v>138.73006727503437</v>
      </c>
      <c r="R87" s="43"/>
      <c r="S87" s="62" t="str">
        <f t="shared" si="133"/>
        <v>ok</v>
      </c>
      <c r="U87" s="48" t="str">
        <f>Economias!S83</f>
        <v>ok</v>
      </c>
    </row>
    <row r="88" spans="1:21" x14ac:dyDescent="0.2">
      <c r="A88" s="41">
        <v>77</v>
      </c>
      <c r="B88" s="42" t="s">
        <v>131</v>
      </c>
      <c r="C88" s="54">
        <f>Economias!W84</f>
        <v>8.9404958633971816E-3</v>
      </c>
      <c r="D88" s="43">
        <f>Economias!F84*(1+C88)</f>
        <v>1379.221657845264</v>
      </c>
      <c r="E88" s="43">
        <f t="shared" ref="E88:G88" si="154">D88*(1+$C88)</f>
        <v>1391.5525833719373</v>
      </c>
      <c r="F88" s="43">
        <f t="shared" si="154"/>
        <v>1403.9937534872738</v>
      </c>
      <c r="G88" s="43">
        <f t="shared" si="154"/>
        <v>1416.5461538325624</v>
      </c>
      <c r="H88" s="54" t="str">
        <f>IF(Economias!AA84="-","-",Economias!AA84)</f>
        <v>-</v>
      </c>
      <c r="I88" s="127" t="str">
        <f>IF(H88="-","-",IF((Economias!C84-Economias!G84)&gt;=0,IF((Economias!J84*(1+H88))&lt;=D88,Economias!J84*(1+H88),D88),Economias!J84*(1+H88)))</f>
        <v>-</v>
      </c>
      <c r="J88" s="127" t="str">
        <f>IF($H88="-","-",IF((Economias!D84-Economias!H84)&gt;0,IF((I88*(1+$H88))&lt;=E88,I88*(1+$H88),E88),I88*(1+$H88)))</f>
        <v>-</v>
      </c>
      <c r="K88" s="127" t="str">
        <f>IF($H88="-","-",IF((Economias!E84-Economias!I84)&gt;0,IF((J88*(1+$H88))&lt;=F88,J88*(1+$H88),F88),J88*(1+$H88)))</f>
        <v>-</v>
      </c>
      <c r="L88" s="127" t="str">
        <f>IF($H88="-","-",IF((Economias!F84-Economias!J84)&gt;0,IF((K88*(1+$H88))&lt;=G88,K88*(1+$H88),G88),K88*(1+$H88)))</f>
        <v>-</v>
      </c>
      <c r="M88" s="54" t="str">
        <f>IF(Economias!AE84="-","-",Economias!AE84)</f>
        <v>-</v>
      </c>
      <c r="N88" s="43" t="str">
        <f>IF(M88="-","-",Economias!N84*(1+M88))</f>
        <v>-</v>
      </c>
      <c r="O88" s="43" t="str">
        <f t="shared" ref="O88:Q88" si="155">IF($M88="-","-",N88*(1+$M88))</f>
        <v>-</v>
      </c>
      <c r="P88" s="43" t="str">
        <f t="shared" si="155"/>
        <v>-</v>
      </c>
      <c r="Q88" s="43" t="str">
        <f t="shared" si="155"/>
        <v>-</v>
      </c>
      <c r="R88" s="43"/>
      <c r="S88" s="62" t="str">
        <f t="shared" si="133"/>
        <v xml:space="preserve">   </v>
      </c>
      <c r="U88" s="48" t="str">
        <f>Economias!S84</f>
        <v>ok</v>
      </c>
    </row>
    <row r="89" spans="1:21" x14ac:dyDescent="0.2">
      <c r="A89" s="41">
        <v>78</v>
      </c>
      <c r="B89" s="42" t="s">
        <v>132</v>
      </c>
      <c r="C89" s="54">
        <f>Economias!W85</f>
        <v>1.6779462035521258E-2</v>
      </c>
      <c r="D89" s="43">
        <f>Economias!F85*(1+C89)</f>
        <v>2132.1865318884879</v>
      </c>
      <c r="E89" s="43">
        <f t="shared" ref="E89:G89" si="156">D89*(1+$C89)</f>
        <v>2167.9634748529606</v>
      </c>
      <c r="F89" s="43">
        <f t="shared" si="156"/>
        <v>2204.3407356736525</v>
      </c>
      <c r="G89" s="43">
        <f t="shared" si="156"/>
        <v>2241.3283873612418</v>
      </c>
      <c r="H89" s="54" t="str">
        <f>IF(Economias!AA85="-","-",Economias!AA85)</f>
        <v>-</v>
      </c>
      <c r="I89" s="127" t="str">
        <f>IF(H89="-","-",IF((Economias!C85-Economias!G85)&gt;=0,IF((Economias!J85*(1+H89))&lt;=D89,Economias!J85*(1+H89),D89),Economias!J85*(1+H89)))</f>
        <v>-</v>
      </c>
      <c r="J89" s="127" t="str">
        <f>IF($H89="-","-",IF((Economias!D85-Economias!H85)&gt;0,IF((I89*(1+$H89))&lt;=E89,I89*(1+$H89),E89),I89*(1+$H89)))</f>
        <v>-</v>
      </c>
      <c r="K89" s="127" t="str">
        <f>IF($H89="-","-",IF((Economias!E85-Economias!I85)&gt;0,IF((J89*(1+$H89))&lt;=F89,J89*(1+$H89),F89),J89*(1+$H89)))</f>
        <v>-</v>
      </c>
      <c r="L89" s="127" t="str">
        <f>IF($H89="-","-",IF((Economias!F85-Economias!J85)&gt;0,IF((K89*(1+$H89))&lt;=G89,K89*(1+$H89),G89),K89*(1+$H89)))</f>
        <v>-</v>
      </c>
      <c r="M89" s="54" t="str">
        <f>IF(Economias!AE85="-","-",Economias!AE85)</f>
        <v>-</v>
      </c>
      <c r="N89" s="43" t="str">
        <f>IF(M89="-","-",Economias!N85*(1+M89))</f>
        <v>-</v>
      </c>
      <c r="O89" s="43" t="str">
        <f t="shared" ref="O89:Q89" si="157">IF($M89="-","-",N89*(1+$M89))</f>
        <v>-</v>
      </c>
      <c r="P89" s="43" t="str">
        <f t="shared" si="157"/>
        <v>-</v>
      </c>
      <c r="Q89" s="43" t="str">
        <f t="shared" si="157"/>
        <v>-</v>
      </c>
      <c r="R89" s="43"/>
      <c r="S89" s="62" t="str">
        <f t="shared" si="133"/>
        <v xml:space="preserve">   </v>
      </c>
      <c r="U89" s="48" t="str">
        <f>Economias!S85</f>
        <v>ok</v>
      </c>
    </row>
    <row r="90" spans="1:21" x14ac:dyDescent="0.2">
      <c r="A90" s="41">
        <v>79</v>
      </c>
      <c r="B90" s="42" t="s">
        <v>133</v>
      </c>
      <c r="C90" s="54">
        <f>Economias!W86</f>
        <v>2.5634977924957378E-2</v>
      </c>
      <c r="D90" s="43">
        <f>Economias!F86*(1+C90)</f>
        <v>4419.4611198786415</v>
      </c>
      <c r="E90" s="43">
        <f t="shared" ref="E90:G90" si="158">D90*(1+$C90)</f>
        <v>4532.7539081269379</v>
      </c>
      <c r="F90" s="43">
        <f t="shared" si="158"/>
        <v>4648.950954501036</v>
      </c>
      <c r="G90" s="43">
        <f t="shared" si="158"/>
        <v>4768.1267095938792</v>
      </c>
      <c r="H90" s="54" t="str">
        <f>IF(Economias!AA86="-","-",Economias!AA86)</f>
        <v>-</v>
      </c>
      <c r="I90" s="127" t="str">
        <f>IF(H90="-","-",IF((Economias!C86-Economias!G86)&gt;=0,IF((Economias!J86*(1+H90))&lt;=D90,Economias!J86*(1+H90),D90),Economias!J86*(1+H90)))</f>
        <v>-</v>
      </c>
      <c r="J90" s="127" t="str">
        <f>IF($H90="-","-",IF((Economias!D86-Economias!H86)&gt;0,IF((I90*(1+$H90))&lt;=E90,I90*(1+$H90),E90),I90*(1+$H90)))</f>
        <v>-</v>
      </c>
      <c r="K90" s="127" t="str">
        <f>IF($H90="-","-",IF((Economias!E86-Economias!I86)&gt;0,IF((J90*(1+$H90))&lt;=F90,J90*(1+$H90),F90),J90*(1+$H90)))</f>
        <v>-</v>
      </c>
      <c r="L90" s="127" t="str">
        <f>IF($H90="-","-",IF((Economias!F86-Economias!J86)&gt;0,IF((K90*(1+$H90))&lt;=G90,K90*(1+$H90),G90),K90*(1+$H90)))</f>
        <v>-</v>
      </c>
      <c r="M90" s="54" t="str">
        <f>IF(Economias!AE86="-","-",Economias!AE86)</f>
        <v>-</v>
      </c>
      <c r="N90" s="43" t="str">
        <f>IF(M90="-","-",Economias!N86*(1+M90))</f>
        <v>-</v>
      </c>
      <c r="O90" s="43" t="str">
        <f t="shared" ref="O90:Q90" si="159">IF($M90="-","-",N90*(1+$M90))</f>
        <v>-</v>
      </c>
      <c r="P90" s="43" t="str">
        <f t="shared" si="159"/>
        <v>-</v>
      </c>
      <c r="Q90" s="43" t="str">
        <f t="shared" si="159"/>
        <v>-</v>
      </c>
      <c r="R90" s="43"/>
      <c r="S90" s="62" t="str">
        <f t="shared" si="133"/>
        <v xml:space="preserve">   </v>
      </c>
      <c r="U90" s="48" t="str">
        <f>Economias!S86</f>
        <v>ok</v>
      </c>
    </row>
    <row r="91" spans="1:21" x14ac:dyDescent="0.2">
      <c r="A91" s="41">
        <v>80</v>
      </c>
      <c r="B91" s="42" t="s">
        <v>41</v>
      </c>
      <c r="C91" s="54" t="s">
        <v>22</v>
      </c>
      <c r="D91" s="124">
        <v>1718</v>
      </c>
      <c r="E91" s="124">
        <v>1760</v>
      </c>
      <c r="F91" s="124">
        <v>1800</v>
      </c>
      <c r="G91" s="124">
        <v>1839</v>
      </c>
      <c r="H91" s="54" t="str">
        <f>IF(Economias!AA87="-","-",Economias!AA87)</f>
        <v>-</v>
      </c>
      <c r="I91" s="125" t="str">
        <f>IF(H91="-","-",IF((Economias!C87-Economias!G87)&gt;=0,IF((Economias!J87*(1+H91))&lt;=D91,Economias!J87*(1+H91),D91),Economias!J87*(1+H91)))</f>
        <v>-</v>
      </c>
      <c r="J91" s="125" t="str">
        <f>IF($H91="-","-",IF((Economias!D87-Economias!H87)&gt;0,IF((I91*(1+$H91))&lt;=E91,I91*(1+$H91),E91),I91*(1+$H91)))</f>
        <v>-</v>
      </c>
      <c r="K91" s="125" t="str">
        <f>IF($H91="-","-",IF((Economias!E87-Economias!I87)&gt;0,IF((J91*(1+$H91))&lt;=F91,J91*(1+$H91),F91),J91*(1+$H91)))</f>
        <v>-</v>
      </c>
      <c r="L91" s="125" t="str">
        <f>IF($H91="-","-",IF((Economias!F87-Economias!J87)&gt;0,IF((K91*(1+$H91))&lt;=G91,K91*(1+$H91),G91),K91*(1+$H91)))</f>
        <v>-</v>
      </c>
      <c r="M91" s="54" t="str">
        <f>IF(Economias!AE87="-","-",Economias!AE87)</f>
        <v>-</v>
      </c>
      <c r="N91" s="43" t="str">
        <f>IF(M91="-","-",Economias!N87*(1+M91))</f>
        <v>-</v>
      </c>
      <c r="O91" s="43" t="str">
        <f t="shared" ref="O91:Q91" si="160">IF($M91="-","-",N91*(1+$M91))</f>
        <v>-</v>
      </c>
      <c r="P91" s="43" t="str">
        <f t="shared" si="160"/>
        <v>-</v>
      </c>
      <c r="Q91" s="43" t="str">
        <f t="shared" si="160"/>
        <v>-</v>
      </c>
      <c r="R91" s="43" t="s">
        <v>289</v>
      </c>
      <c r="S91" s="62" t="str">
        <f t="shared" si="133"/>
        <v xml:space="preserve">   </v>
      </c>
      <c r="U91" s="48" t="str">
        <f>Economias!S87</f>
        <v>ok</v>
      </c>
    </row>
    <row r="92" spans="1:21" x14ac:dyDescent="0.2">
      <c r="A92" s="41">
        <v>81</v>
      </c>
      <c r="B92" s="42" t="s">
        <v>134</v>
      </c>
      <c r="C92" s="54">
        <f>Economias!W88</f>
        <v>2.3352405242478474E-2</v>
      </c>
      <c r="D92" s="43">
        <f>Economias!F88*(1+C92)</f>
        <v>43476.103584321456</v>
      </c>
      <c r="E92" s="43">
        <f t="shared" ref="E92:G92" si="161">D92*(1+$C92)</f>
        <v>44491.375173586501</v>
      </c>
      <c r="F92" s="43">
        <f t="shared" si="161"/>
        <v>45530.355796435237</v>
      </c>
      <c r="G92" s="43">
        <f t="shared" si="161"/>
        <v>46593.599115827819</v>
      </c>
      <c r="H92" s="54">
        <f>IF(Economias!AA88="-","-",Economias!AA88)</f>
        <v>6.6488896077074131E-2</v>
      </c>
      <c r="I92" s="127">
        <f>IF(H92="-","-",IF((Economias!C88-Economias!G88)&gt;=0,IF((Economias!J88*(1+H92))&lt;=D92,Economias!J88*(1+H92),D92),Economias!J88*(1+H92)))</f>
        <v>38075.7865677437</v>
      </c>
      <c r="J92" s="127">
        <f>IF($H92="-","-",IF((Economias!D88-Economias!H88)&gt;0,IF((I92*(1+$H92))&lt;=E92,I92*(1+$H92),E92),I92*(1+$H92)))</f>
        <v>40607.403583899271</v>
      </c>
      <c r="K92" s="127">
        <f>IF($H92="-","-",IF((Economias!E88-Economias!I88)&gt;0,IF((J92*(1+$H92))&lt;=F92,J92*(1+$H92),F92),J92*(1+$H92)))</f>
        <v>43307.345020748959</v>
      </c>
      <c r="L92" s="127">
        <f>IF($H92="-","-",IF((Economias!F88-Economias!J88)&gt;0,IF((K92*(1+$H92))&lt;=G92,K92*(1+$H92),G92),K92*(1+$H92)))</f>
        <v>46186.802583207536</v>
      </c>
      <c r="M92" s="126">
        <f>IF(Economias!AE88="-","-",Economias!AE88)</f>
        <v>-3.4523809523809526E-2</v>
      </c>
      <c r="N92" s="43">
        <f>IF(M92="-","-",Economias!N88*(1+M92))</f>
        <v>291.57380952380953</v>
      </c>
      <c r="O92" s="43">
        <f t="shared" ref="O92:Q92" si="162">IF($M92="-","-",N92*(1+$M92))</f>
        <v>281.507570861678</v>
      </c>
      <c r="P92" s="43">
        <f t="shared" si="162"/>
        <v>271.78885710573911</v>
      </c>
      <c r="Q92" s="43">
        <f t="shared" si="162"/>
        <v>262.40567037232671</v>
      </c>
      <c r="R92" s="43"/>
      <c r="S92" s="62" t="str">
        <f t="shared" si="133"/>
        <v>ok</v>
      </c>
      <c r="U92" s="48" t="str">
        <f>Economias!S88</f>
        <v>ok</v>
      </c>
    </row>
    <row r="93" spans="1:21" x14ac:dyDescent="0.2">
      <c r="A93" s="41">
        <v>82</v>
      </c>
      <c r="B93" s="42" t="s">
        <v>135</v>
      </c>
      <c r="C93" s="54">
        <f>Economias!W89</f>
        <v>2.6931094877722009E-2</v>
      </c>
      <c r="D93" s="43">
        <f>Economias!F89*(1+C93)</f>
        <v>2052.8352586605661</v>
      </c>
      <c r="E93" s="43">
        <f t="shared" ref="E93:G93" si="163">D93*(1+$C93)</f>
        <v>2108.1203597798867</v>
      </c>
      <c r="F93" s="43">
        <f t="shared" si="163"/>
        <v>2164.8943492027761</v>
      </c>
      <c r="G93" s="43">
        <f t="shared" si="163"/>
        <v>2223.1973243214002</v>
      </c>
      <c r="H93" s="54" t="str">
        <f>IF(Economias!AA89="-","-",Economias!AA89)</f>
        <v>-</v>
      </c>
      <c r="I93" s="127" t="str">
        <f>IF(H93="-","-",IF((Economias!C89-Economias!G89)&gt;=0,IF((Economias!J89*(1+H93))&lt;=D93,Economias!J89*(1+H93),D93),Economias!J89*(1+H93)))</f>
        <v>-</v>
      </c>
      <c r="J93" s="127" t="str">
        <f>IF($H93="-","-",IF((Economias!D89-Economias!H89)&gt;0,IF((I93*(1+$H93))&lt;=E93,I93*(1+$H93),E93),I93*(1+$H93)))</f>
        <v>-</v>
      </c>
      <c r="K93" s="127" t="str">
        <f>IF($H93="-","-",IF((Economias!E89-Economias!I89)&gt;0,IF((J93*(1+$H93))&lt;=F93,J93*(1+$H93),F93),J93*(1+$H93)))</f>
        <v>-</v>
      </c>
      <c r="L93" s="127" t="str">
        <f>IF($H93="-","-",IF((Economias!F89-Economias!J89)&gt;0,IF((K93*(1+$H93))&lt;=G93,K93*(1+$H93),G93),K93*(1+$H93)))</f>
        <v>-</v>
      </c>
      <c r="M93" s="54" t="str">
        <f>IF(Economias!AE89="-","-",Economias!AE89)</f>
        <v>-</v>
      </c>
      <c r="N93" s="43" t="str">
        <f>IF(M93="-","-",Economias!N89*(1+M93))</f>
        <v>-</v>
      </c>
      <c r="O93" s="43" t="str">
        <f t="shared" ref="O93:Q93" si="164">IF($M93="-","-",N93*(1+$M93))</f>
        <v>-</v>
      </c>
      <c r="P93" s="43" t="str">
        <f t="shared" si="164"/>
        <v>-</v>
      </c>
      <c r="Q93" s="43" t="str">
        <f t="shared" si="164"/>
        <v>-</v>
      </c>
      <c r="R93" s="43"/>
      <c r="S93" s="62" t="str">
        <f t="shared" si="133"/>
        <v xml:space="preserve">   </v>
      </c>
      <c r="U93" s="48" t="str">
        <f>Economias!S89</f>
        <v>ok</v>
      </c>
    </row>
    <row r="94" spans="1:21" x14ac:dyDescent="0.2">
      <c r="A94" s="41">
        <v>83</v>
      </c>
      <c r="B94" s="42" t="s">
        <v>136</v>
      </c>
      <c r="C94" s="54">
        <f>Economias!W90</f>
        <v>2.4209835807197173E-2</v>
      </c>
      <c r="D94" s="43">
        <f>Economias!F90*(1+C94)</f>
        <v>977.09618336006611</v>
      </c>
      <c r="E94" s="43">
        <f t="shared" ref="E94:G94" si="165">D94*(1+$C94)</f>
        <v>1000.7515215270523</v>
      </c>
      <c r="F94" s="43">
        <f t="shared" si="165"/>
        <v>1024.979551547025</v>
      </c>
      <c r="G94" s="43">
        <f t="shared" si="165"/>
        <v>1049.794138195713</v>
      </c>
      <c r="H94" s="54" t="str">
        <f>IF(Economias!AA90="-","-",Economias!AA90)</f>
        <v>-</v>
      </c>
      <c r="I94" s="127" t="str">
        <f>IF(H94="-","-",IF((Economias!C90-Economias!G90)&gt;=0,IF((Economias!J90*(1+H94))&lt;=D94,Economias!J90*(1+H94),D94),Economias!J90*(1+H94)))</f>
        <v>-</v>
      </c>
      <c r="J94" s="127" t="str">
        <f>IF($H94="-","-",IF((Economias!D90-Economias!H90)&gt;0,IF((I94*(1+$H94))&lt;=E94,I94*(1+$H94),E94),I94*(1+$H94)))</f>
        <v>-</v>
      </c>
      <c r="K94" s="127" t="str">
        <f>IF($H94="-","-",IF((Economias!E90-Economias!I90)&gt;0,IF((J94*(1+$H94))&lt;=F94,J94*(1+$H94),F94),J94*(1+$H94)))</f>
        <v>-</v>
      </c>
      <c r="L94" s="127" t="str">
        <f>IF($H94="-","-",IF((Economias!F90-Economias!J90)&gt;0,IF((K94*(1+$H94))&lt;=G94,K94*(1+$H94),G94),K94*(1+$H94)))</f>
        <v>-</v>
      </c>
      <c r="M94" s="54" t="str">
        <f>IF(Economias!AE90="-","-",Economias!AE90)</f>
        <v>-</v>
      </c>
      <c r="N94" s="43" t="str">
        <f>IF(M94="-","-",Economias!N90*(1+M94))</f>
        <v>-</v>
      </c>
      <c r="O94" s="43" t="str">
        <f t="shared" ref="O94:Q94" si="166">IF($M94="-","-",N94*(1+$M94))</f>
        <v>-</v>
      </c>
      <c r="P94" s="43" t="str">
        <f t="shared" si="166"/>
        <v>-</v>
      </c>
      <c r="Q94" s="43" t="str">
        <f t="shared" si="166"/>
        <v>-</v>
      </c>
      <c r="R94" s="43"/>
      <c r="S94" s="62" t="str">
        <f t="shared" si="133"/>
        <v xml:space="preserve">   </v>
      </c>
      <c r="U94" s="48" t="str">
        <f>Economias!S90</f>
        <v>ok</v>
      </c>
    </row>
    <row r="95" spans="1:21" x14ac:dyDescent="0.2">
      <c r="A95" s="41">
        <v>84</v>
      </c>
      <c r="B95" s="42" t="s">
        <v>137</v>
      </c>
      <c r="C95" s="54">
        <f>Economias!W91</f>
        <v>3.2266545086624347E-2</v>
      </c>
      <c r="D95" s="43">
        <f>Economias!F91*(1+C95)</f>
        <v>5079.7836683712785</v>
      </c>
      <c r="E95" s="43">
        <f t="shared" ref="E95:G95" si="167">D95*(1+$C95)</f>
        <v>5243.6907371370789</v>
      </c>
      <c r="F95" s="43">
        <f t="shared" si="167"/>
        <v>5412.8865207272274</v>
      </c>
      <c r="G95" s="43">
        <f t="shared" si="167"/>
        <v>5587.5416676970544</v>
      </c>
      <c r="H95" s="54" t="str">
        <f>IF(Economias!AA91="-","-",Economias!AA91)</f>
        <v>-</v>
      </c>
      <c r="I95" s="127" t="str">
        <f>IF(H95="-","-",IF((Economias!C91-Economias!G91)&gt;=0,IF((Economias!J91*(1+H95))&lt;=D95,Economias!J91*(1+H95),D95),Economias!J91*(1+H95)))</f>
        <v>-</v>
      </c>
      <c r="J95" s="127" t="str">
        <f>IF($H95="-","-",IF((Economias!D91-Economias!H91)&gt;0,IF((I95*(1+$H95))&lt;=E95,I95*(1+$H95),E95),I95*(1+$H95)))</f>
        <v>-</v>
      </c>
      <c r="K95" s="127" t="str">
        <f>IF($H95="-","-",IF((Economias!E91-Economias!I91)&gt;0,IF((J95*(1+$H95))&lt;=F95,J95*(1+$H95),F95),J95*(1+$H95)))</f>
        <v>-</v>
      </c>
      <c r="L95" s="127" t="str">
        <f>IF($H95="-","-",IF((Economias!F91-Economias!J91)&gt;0,IF((K95*(1+$H95))&lt;=G95,K95*(1+$H95),G95),K95*(1+$H95)))</f>
        <v>-</v>
      </c>
      <c r="M95" s="54" t="str">
        <f>IF(Economias!AE91="-","-",Economias!AE91)</f>
        <v>-</v>
      </c>
      <c r="N95" s="43" t="str">
        <f>IF(M95="-","-",Economias!N91*(1+M95))</f>
        <v>-</v>
      </c>
      <c r="O95" s="43" t="str">
        <f t="shared" ref="O95:Q95" si="168">IF($M95="-","-",N95*(1+$M95))</f>
        <v>-</v>
      </c>
      <c r="P95" s="43" t="str">
        <f t="shared" si="168"/>
        <v>-</v>
      </c>
      <c r="Q95" s="43" t="str">
        <f t="shared" si="168"/>
        <v>-</v>
      </c>
      <c r="R95" s="43"/>
      <c r="S95" s="62" t="str">
        <f t="shared" si="133"/>
        <v xml:space="preserve">   </v>
      </c>
      <c r="U95" s="48" t="str">
        <f>Economias!S91</f>
        <v>ok</v>
      </c>
    </row>
    <row r="96" spans="1:21" x14ac:dyDescent="0.2">
      <c r="A96" s="41">
        <v>85</v>
      </c>
      <c r="B96" s="42" t="s">
        <v>42</v>
      </c>
      <c r="C96" s="54">
        <f>Economias!W92</f>
        <v>2.7280723658398908E-2</v>
      </c>
      <c r="D96" s="43">
        <f>Economias!F92*(1+C96)</f>
        <v>2519.9196151340525</v>
      </c>
      <c r="E96" s="43">
        <f t="shared" ref="E96:G96" si="169">D96*(1+$C96)</f>
        <v>2588.6648457959036</v>
      </c>
      <c r="F96" s="43">
        <f t="shared" si="169"/>
        <v>2659.2854960982736</v>
      </c>
      <c r="G96" s="43">
        <f t="shared" si="169"/>
        <v>2731.8327288461192</v>
      </c>
      <c r="H96" s="54" t="str">
        <f>IF(Economias!AA92="-","-",Economias!AA92)</f>
        <v>-</v>
      </c>
      <c r="I96" s="127" t="str">
        <f>IF(H96="-","-",IF((Economias!C92-Economias!G92)&gt;=0,IF((Economias!J92*(1+H96))&lt;=D96,Economias!J92*(1+H96),D96),Economias!J92*(1+H96)))</f>
        <v>-</v>
      </c>
      <c r="J96" s="127" t="str">
        <f>IF($H96="-","-",IF((Economias!D92-Economias!H92)&gt;0,IF((I96*(1+$H96))&lt;=E96,I96*(1+$H96),E96),I96*(1+$H96)))</f>
        <v>-</v>
      </c>
      <c r="K96" s="127" t="str">
        <f>IF($H96="-","-",IF((Economias!E92-Economias!I92)&gt;0,IF((J96*(1+$H96))&lt;=F96,J96*(1+$H96),F96),J96*(1+$H96)))</f>
        <v>-</v>
      </c>
      <c r="L96" s="127" t="str">
        <f>IF($H96="-","-",IF((Economias!F92-Economias!J92)&gt;0,IF((K96*(1+$H96))&lt;=G96,K96*(1+$H96),G96),K96*(1+$H96)))</f>
        <v>-</v>
      </c>
      <c r="M96" s="54" t="str">
        <f>IF(Economias!AE92="-","-",Economias!AE92)</f>
        <v>-</v>
      </c>
      <c r="N96" s="43" t="str">
        <f>IF(M96="-","-",Economias!N92*(1+M96))</f>
        <v>-</v>
      </c>
      <c r="O96" s="43" t="str">
        <f t="shared" ref="O96:Q96" si="170">IF($M96="-","-",N96*(1+$M96))</f>
        <v>-</v>
      </c>
      <c r="P96" s="43" t="str">
        <f t="shared" si="170"/>
        <v>-</v>
      </c>
      <c r="Q96" s="43" t="str">
        <f t="shared" si="170"/>
        <v>-</v>
      </c>
      <c r="R96" s="43"/>
      <c r="S96" s="62" t="str">
        <f t="shared" si="133"/>
        <v xml:space="preserve">   </v>
      </c>
      <c r="U96" s="48" t="str">
        <f>Economias!S92</f>
        <v>ok</v>
      </c>
    </row>
    <row r="97" spans="1:30" x14ac:dyDescent="0.2">
      <c r="A97" s="41">
        <v>86</v>
      </c>
      <c r="B97" s="42" t="s">
        <v>138</v>
      </c>
      <c r="C97" s="54">
        <f>Economias!W93</f>
        <v>3.8197008834040876E-2</v>
      </c>
      <c r="D97" s="43">
        <f>Economias!F93*(1+C97)</f>
        <v>24269.931475513375</v>
      </c>
      <c r="E97" s="43">
        <f t="shared" ref="E97:G97" si="171">D97*(1+$C97)</f>
        <v>25196.970262485127</v>
      </c>
      <c r="F97" s="43">
        <f t="shared" si="171"/>
        <v>26159.419158192337</v>
      </c>
      <c r="G97" s="43">
        <f t="shared" si="171"/>
        <v>27158.630722871188</v>
      </c>
      <c r="H97" s="54">
        <f>IF(Economias!AA93="-","-",Economias!AA93)</f>
        <v>3.7502202358754934E-2</v>
      </c>
      <c r="I97" s="127">
        <f>IF(H97="-","-",IF((Economias!C93-Economias!G93)&gt;=0,IF((Economias!J93*(1+H97))&lt;=D97,Economias!J93*(1+H97),D97),Economias!J93*(1+H97)))</f>
        <v>23027.361381352566</v>
      </c>
      <c r="J97" s="127">
        <f>IF($H97="-","-",IF((Economias!D93-Economias!H93)&gt;0,IF((I97*(1+$H97))&lt;=E97,I97*(1+$H97),E97),I97*(1+$H97)))</f>
        <v>23890.93814766423</v>
      </c>
      <c r="K97" s="127">
        <f>IF($H97="-","-",IF((Economias!E93-Economias!I93)&gt;0,IF((J97*(1+$H97))&lt;=F97,J97*(1+$H97),F97),J97*(1+$H97)))</f>
        <v>24786.900944618435</v>
      </c>
      <c r="L97" s="127">
        <f>IF($H97="-","-",IF((Economias!F93-Economias!J93)&gt;0,IF((K97*(1+$H97))&lt;=G97,K97*(1+$H97),G97),K97*(1+$H97)))</f>
        <v>25716.464319689931</v>
      </c>
      <c r="M97" s="54">
        <f>IF(Economias!AE93="-","-",Economias!AE93)</f>
        <v>2.441973884133147E-2</v>
      </c>
      <c r="N97" s="43">
        <f>IF(M97="-","-",Economias!N93*(1+M97))</f>
        <v>2283.4315978773279</v>
      </c>
      <c r="O97" s="43">
        <f t="shared" ref="O97:Q97" si="172">IF($M97="-","-",N97*(1+$M97))</f>
        <v>2339.1924011595365</v>
      </c>
      <c r="P97" s="43">
        <f t="shared" si="172"/>
        <v>2396.3148686954792</v>
      </c>
      <c r="Q97" s="43">
        <f t="shared" si="172"/>
        <v>2454.8322519706221</v>
      </c>
      <c r="R97" s="43"/>
      <c r="S97" s="62" t="str">
        <f t="shared" si="133"/>
        <v>ok</v>
      </c>
      <c r="U97" s="48" t="str">
        <f>Economias!S93</f>
        <v>ok</v>
      </c>
    </row>
    <row r="98" spans="1:30" x14ac:dyDescent="0.2">
      <c r="A98" s="41">
        <v>87</v>
      </c>
      <c r="B98" s="42" t="s">
        <v>43</v>
      </c>
      <c r="C98" s="54" t="s">
        <v>22</v>
      </c>
      <c r="D98" s="124">
        <v>691788</v>
      </c>
      <c r="E98" s="124">
        <v>703966</v>
      </c>
      <c r="F98" s="124">
        <v>716205</v>
      </c>
      <c r="G98" s="124">
        <v>726325</v>
      </c>
      <c r="H98" s="54" t="s">
        <v>22</v>
      </c>
      <c r="I98" s="124">
        <v>556771</v>
      </c>
      <c r="J98" s="124">
        <v>586050</v>
      </c>
      <c r="K98" s="124">
        <v>615936</v>
      </c>
      <c r="L98" s="124">
        <v>639166</v>
      </c>
      <c r="M98" s="54">
        <f>IF(Economias!AE94="-","-",Economias!AE94)</f>
        <v>-2.0835137241074813E-2</v>
      </c>
      <c r="N98" s="43">
        <f>IF(M98="-","-",Economias!N94*(1+M98))</f>
        <v>14020.661669845051</v>
      </c>
      <c r="O98" s="43">
        <f t="shared" ref="O98:Q98" si="173">IF($M98="-","-",N98*(1+$M98))</f>
        <v>13728.539259743153</v>
      </c>
      <c r="P98" s="43">
        <f t="shared" si="173"/>
        <v>13442.503260146921</v>
      </c>
      <c r="Q98" s="43">
        <f t="shared" si="173"/>
        <v>13162.426859858166</v>
      </c>
      <c r="R98" s="43" t="s">
        <v>289</v>
      </c>
      <c r="S98" s="62" t="str">
        <f t="shared" si="133"/>
        <v>ok</v>
      </c>
      <c r="U98" s="48" t="str">
        <f>Economias!S94</f>
        <v>ok</v>
      </c>
      <c r="V98" s="128"/>
      <c r="W98" s="128"/>
      <c r="X98" s="128"/>
      <c r="Y98" s="128"/>
      <c r="AA98" s="128"/>
      <c r="AB98" s="128"/>
      <c r="AC98" s="128"/>
      <c r="AD98" s="128"/>
    </row>
    <row r="99" spans="1:30" x14ac:dyDescent="0.2">
      <c r="A99" s="41">
        <v>88</v>
      </c>
      <c r="B99" s="42" t="s">
        <v>139</v>
      </c>
      <c r="C99" s="54">
        <f>Economias!W95</f>
        <v>1.9492241890374611E-2</v>
      </c>
      <c r="D99" s="43">
        <f>Economias!F95*(1+C99)</f>
        <v>16454.604784110648</v>
      </c>
      <c r="E99" s="43">
        <f t="shared" ref="E99:G99" si="174">D99*(1+$C99)</f>
        <v>16775.341920773051</v>
      </c>
      <c r="F99" s="43">
        <f t="shared" si="174"/>
        <v>17102.330943286503</v>
      </c>
      <c r="G99" s="43">
        <f t="shared" si="174"/>
        <v>17435.693714922283</v>
      </c>
      <c r="H99" s="54">
        <f>IF(Economias!AA95="-","-",Economias!AA95)</f>
        <v>1.6194230494129182E-2</v>
      </c>
      <c r="I99" s="127">
        <f>IF(H99="-","-",IF((Economias!C95-Economias!G95)&gt;=0,IF((Economias!J95*(1+H99))&lt;=D99,Economias!J95*(1+H99),D99),Economias!J95*(1+H99)))</f>
        <v>5922.3799753197845</v>
      </c>
      <c r="J99" s="127">
        <f>IF($H99="-","-",IF((Economias!D95-Economias!H95)&gt;0,IF((I99*(1+$H99))&lt;=E99,I99*(1+$H99),E99),I99*(1+$H99)))</f>
        <v>6018.2883617139278</v>
      </c>
      <c r="K99" s="127">
        <f>IF($H99="-","-",IF((Economias!E95-Economias!I95)&gt;0,IF((J99*(1+$H99))&lt;=F99,J99*(1+$H99),F99),J99*(1+$H99)))</f>
        <v>6115.7499106236583</v>
      </c>
      <c r="L99" s="127">
        <f>IF($H99="-","-",IF((Economias!F95-Economias!J95)&gt;0,IF((K99*(1+$H99))&lt;=G99,K99*(1+$H99),G99),K99*(1+$H99)))</f>
        <v>6214.7897743207477</v>
      </c>
      <c r="M99" s="54">
        <f>IF(Economias!AE95="-","-",Economias!AE95)</f>
        <v>-1.6446244051218677E-2</v>
      </c>
      <c r="N99" s="43">
        <f>IF(M99="-","-",Economias!N95*(1+M99))</f>
        <v>991.42218599637158</v>
      </c>
      <c r="O99" s="43">
        <f t="shared" ref="O99:Q99" si="175">IF($M99="-","-",N99*(1+$M99))</f>
        <v>975.11701476768258</v>
      </c>
      <c r="P99" s="43">
        <f t="shared" si="175"/>
        <v>959.08000236431747</v>
      </c>
      <c r="Q99" s="43">
        <f t="shared" si="175"/>
        <v>943.30673858079058</v>
      </c>
      <c r="R99" s="43"/>
      <c r="S99" s="62" t="str">
        <f t="shared" si="133"/>
        <v>ok</v>
      </c>
      <c r="U99" s="48" t="str">
        <f>Economias!S95</f>
        <v>ok</v>
      </c>
    </row>
    <row r="100" spans="1:30" x14ac:dyDescent="0.2">
      <c r="A100" s="41">
        <v>89</v>
      </c>
      <c r="B100" s="42" t="s">
        <v>140</v>
      </c>
      <c r="C100" s="54">
        <f>Economias!W96</f>
        <v>2.0958829527862821E-2</v>
      </c>
      <c r="D100" s="43">
        <f>Economias!F96*(1+C100)</f>
        <v>10792.555786939038</v>
      </c>
      <c r="E100" s="43">
        <f t="shared" ref="E100:G100" si="176">D100*(1+$C100)</f>
        <v>11018.755123847443</v>
      </c>
      <c r="F100" s="43">
        <f t="shared" si="176"/>
        <v>11249.695334097427</v>
      </c>
      <c r="G100" s="43">
        <f t="shared" si="176"/>
        <v>11485.475780845169</v>
      </c>
      <c r="H100" s="54">
        <f>IF(Economias!AA96="-","-",Economias!AA96)</f>
        <v>8.148418151664423E-2</v>
      </c>
      <c r="I100" s="127">
        <f>IF(H100="-","-",IF((Economias!C96-Economias!G96)&gt;=0,IF((Economias!J96*(1+H100))&lt;=D100,Economias!J96*(1+H100),D100),Economias!J96*(1+H100)))</f>
        <v>6847.9578373633913</v>
      </c>
      <c r="J100" s="127">
        <f>IF($H100="-","-",IF((Economias!D96-Economias!H96)&gt;0,IF((I100*(1+$H100))&lt;=E100,I100*(1+$H100),E100),I100*(1+$H100)))</f>
        <v>7405.9580768014366</v>
      </c>
      <c r="K100" s="127">
        <f>IF($H100="-","-",IF((Economias!E96-Economias!I96)&gt;0,IF((J100*(1+$H100))&lt;=F100,J100*(1+$H100),F100),J100*(1+$H100)))</f>
        <v>8009.4265090361823</v>
      </c>
      <c r="L100" s="127">
        <f>IF($H100="-","-",IF((Economias!F96-Economias!J96)&gt;0,IF((K100*(1+$H100))&lt;=G100,K100*(1+$H100),G100),K100*(1+$H100)))</f>
        <v>8662.0680725427083</v>
      </c>
      <c r="M100" s="126">
        <f>IF(Economias!AE96="-","-",Economias!AE96)</f>
        <v>-0.10555555555555556</v>
      </c>
      <c r="N100" s="43">
        <f>IF(M100="-","-",Economias!N96*(1+M100))</f>
        <v>7.1555555555555559</v>
      </c>
      <c r="O100" s="43">
        <f t="shared" ref="O100:Q100" si="177">IF($M100="-","-",N100*(1+$M100))</f>
        <v>6.4002469135802471</v>
      </c>
      <c r="P100" s="43">
        <f t="shared" si="177"/>
        <v>5.7246652949245549</v>
      </c>
      <c r="Q100" s="43">
        <f t="shared" si="177"/>
        <v>5.1203950693491853</v>
      </c>
      <c r="R100" s="43"/>
      <c r="S100" s="62" t="str">
        <f t="shared" si="133"/>
        <v>ok</v>
      </c>
      <c r="U100" s="48" t="str">
        <f>Economias!S96</f>
        <v>ok</v>
      </c>
    </row>
    <row r="101" spans="1:30" x14ac:dyDescent="0.2">
      <c r="A101" s="41">
        <v>90</v>
      </c>
      <c r="B101" s="42" t="s">
        <v>141</v>
      </c>
      <c r="C101" s="54">
        <f>Economias!W97</f>
        <v>2.015251888501177E-2</v>
      </c>
      <c r="D101" s="43">
        <f>Economias!F97*(1+C101)</f>
        <v>14433.117837185147</v>
      </c>
      <c r="E101" s="43">
        <f t="shared" ref="E101:G101" si="178">D101*(1+$C101)</f>
        <v>14723.981516968623</v>
      </c>
      <c r="F101" s="43">
        <f t="shared" si="178"/>
        <v>15020.706832551898</v>
      </c>
      <c r="G101" s="43">
        <f t="shared" si="178"/>
        <v>15323.411910661125</v>
      </c>
      <c r="H101" s="54">
        <f>IF(Economias!AA97="-","-",Economias!AA97)</f>
        <v>2.2829863379170607E-2</v>
      </c>
      <c r="I101" s="127">
        <f>IF(H101="-","-",IF((Economias!C97-Economias!G97)&gt;=0,IF((Economias!J97*(1+H101))&lt;=D101,Economias!J97*(1+H101),D101),Economias!J97*(1+H101)))</f>
        <v>7154.6948943372981</v>
      </c>
      <c r="J101" s="127">
        <f>IF($H101="-","-",IF((Economias!D97-Economias!H97)&gt;0,IF((I101*(1+$H101))&lt;=E101,I101*(1+$H101),E101),I101*(1+$H101)))</f>
        <v>7318.0356012946677</v>
      </c>
      <c r="K101" s="127">
        <f>IF($H101="-","-",IF((Economias!E97-Economias!I97)&gt;0,IF((J101*(1+$H101))&lt;=F101,J101*(1+$H101),F101),J101*(1+$H101)))</f>
        <v>7485.105354276131</v>
      </c>
      <c r="L101" s="127">
        <f>IF($H101="-","-",IF((Economias!F97-Economias!J97)&gt;0,IF((K101*(1+$H101))&lt;=G101,K101*(1+$H101),G101),K101*(1+$H101)))</f>
        <v>7655.9892868929537</v>
      </c>
      <c r="M101" s="54">
        <f>IF(Economias!AE97="-","-",Economias!AE97)</f>
        <v>1.5255988367643683E-2</v>
      </c>
      <c r="N101" s="43">
        <f>IF(M101="-","-",Economias!N97*(1+M101))</f>
        <v>374.62945970766054</v>
      </c>
      <c r="O101" s="43">
        <f t="shared" ref="O101:Q101" si="179">IF($M101="-","-",N101*(1+$M101))</f>
        <v>380.34480238713729</v>
      </c>
      <c r="P101" s="43">
        <f t="shared" si="179"/>
        <v>386.14733826804923</v>
      </c>
      <c r="Q101" s="43">
        <f t="shared" si="179"/>
        <v>392.03839756886316</v>
      </c>
      <c r="R101" s="43"/>
      <c r="S101" s="62" t="str">
        <f t="shared" si="133"/>
        <v>ok</v>
      </c>
      <c r="U101" s="48" t="str">
        <f>Economias!S97</f>
        <v>ok</v>
      </c>
    </row>
    <row r="102" spans="1:30" x14ac:dyDescent="0.2">
      <c r="A102" s="41">
        <v>91</v>
      </c>
      <c r="B102" s="42" t="s">
        <v>142</v>
      </c>
      <c r="C102" s="54">
        <f>Economias!W98</f>
        <v>1.4724341991713236E-2</v>
      </c>
      <c r="D102" s="43">
        <f>Economias!F98*(1+C102)</f>
        <v>1594.1319412689813</v>
      </c>
      <c r="E102" s="43">
        <f t="shared" ref="E102:G102" si="180">D102*(1+$C102)</f>
        <v>1617.6044851521394</v>
      </c>
      <c r="F102" s="43">
        <f t="shared" si="180"/>
        <v>1641.4226467988485</v>
      </c>
      <c r="G102" s="43">
        <f t="shared" si="180"/>
        <v>1665.5915152032578</v>
      </c>
      <c r="H102" s="54" t="str">
        <f>IF(Economias!AA98="-","-",Economias!AA98)</f>
        <v>-</v>
      </c>
      <c r="I102" s="127" t="str">
        <f>IF(H102="-","-",IF((Economias!C98-Economias!G98)&gt;=0,IF((Economias!J98*(1+H102))&lt;=D102,Economias!J98*(1+H102),D102),Economias!J98*(1+H102)))</f>
        <v>-</v>
      </c>
      <c r="J102" s="127" t="str">
        <f>IF($H102="-","-",IF((Economias!D98-Economias!H98)&gt;0,IF((I102*(1+$H102))&lt;=E102,I102*(1+$H102),E102),I102*(1+$H102)))</f>
        <v>-</v>
      </c>
      <c r="K102" s="127" t="str">
        <f>IF($H102="-","-",IF((Economias!E98-Economias!I98)&gt;0,IF((J102*(1+$H102))&lt;=F102,J102*(1+$H102),F102),J102*(1+$H102)))</f>
        <v>-</v>
      </c>
      <c r="L102" s="127" t="str">
        <f>IF($H102="-","-",IF((Economias!F98-Economias!J98)&gt;0,IF((K102*(1+$H102))&lt;=G102,K102*(1+$H102),G102),K102*(1+$H102)))</f>
        <v>-</v>
      </c>
      <c r="M102" s="54" t="str">
        <f>IF(Economias!AE98="-","-",Economias!AE98)</f>
        <v>-</v>
      </c>
      <c r="N102" s="43" t="str">
        <f>IF(M102="-","-",Economias!N98*(1+M102))</f>
        <v>-</v>
      </c>
      <c r="O102" s="43" t="str">
        <f t="shared" ref="O102:Q102" si="181">IF($M102="-","-",N102*(1+$M102))</f>
        <v>-</v>
      </c>
      <c r="P102" s="43" t="str">
        <f t="shared" si="181"/>
        <v>-</v>
      </c>
      <c r="Q102" s="43" t="str">
        <f t="shared" si="181"/>
        <v>-</v>
      </c>
      <c r="R102" s="43"/>
      <c r="S102" s="62" t="str">
        <f t="shared" si="133"/>
        <v xml:space="preserve">   </v>
      </c>
      <c r="U102" s="48" t="str">
        <f>Economias!S98</f>
        <v>ok</v>
      </c>
    </row>
    <row r="103" spans="1:30" x14ac:dyDescent="0.2">
      <c r="A103" s="41">
        <v>92</v>
      </c>
      <c r="B103" s="42" t="s">
        <v>143</v>
      </c>
      <c r="C103" s="54">
        <f>Economias!W99</f>
        <v>3.9683953898403075E-2</v>
      </c>
      <c r="D103" s="43">
        <f>Economias!F99*(1+C103)</f>
        <v>7529.3911941322349</v>
      </c>
      <c r="E103" s="43">
        <f t="shared" ref="E103:G103" si="182">D103*(1+$C103)</f>
        <v>7828.1872071632206</v>
      </c>
      <c r="F103" s="43">
        <f t="shared" si="182"/>
        <v>8138.8406274003546</v>
      </c>
      <c r="G103" s="43">
        <f t="shared" si="182"/>
        <v>8461.82200364456</v>
      </c>
      <c r="H103" s="54">
        <f>IF(Economias!AA99="-","-",Economias!AA99)</f>
        <v>1.7492302019249246E-2</v>
      </c>
      <c r="I103" s="127">
        <f>IF(H103="-","-",IF((Economias!C99-Economias!G99)&gt;=0,IF((Economias!J99*(1+H103))&lt;=D103,Economias!J99*(1+H103),D103),Economias!J99*(1+H103)))</f>
        <v>3586.6603646178537</v>
      </c>
      <c r="J103" s="127">
        <f>IF($H103="-","-",IF((Economias!D99-Economias!H99)&gt;0,IF((I103*(1+$H103))&lt;=E103,I103*(1+$H103),E103),I103*(1+$H103)))</f>
        <v>3649.3993109562198</v>
      </c>
      <c r="K103" s="127">
        <f>IF($H103="-","-",IF((Economias!E99-Economias!I99)&gt;0,IF((J103*(1+$H103))&lt;=F103,J103*(1+$H103),F103),J103*(1+$H103)))</f>
        <v>3713.2357058923062</v>
      </c>
      <c r="L103" s="127">
        <f>IF($H103="-","-",IF((Economias!F99-Economias!J99)&gt;0,IF((K103*(1+$H103))&lt;=G103,K103*(1+$H103),G103),K103*(1+$H103)))</f>
        <v>3778.1887463284347</v>
      </c>
      <c r="M103" s="54">
        <f>IF(Economias!AE99="-","-",Economias!AE99)</f>
        <v>5.7780320366132721E-3</v>
      </c>
      <c r="N103" s="43">
        <f>IF(M103="-","-",Economias!N99*(1+M103))</f>
        <v>93.537356979405033</v>
      </c>
      <c r="O103" s="43">
        <f t="shared" ref="O103:Q103" si="183">IF($M103="-","-",N103*(1+$M103))</f>
        <v>94.077818824652155</v>
      </c>
      <c r="P103" s="43">
        <f t="shared" si="183"/>
        <v>94.621403475755685</v>
      </c>
      <c r="Q103" s="43">
        <f t="shared" si="183"/>
        <v>95.168128976387905</v>
      </c>
      <c r="R103" s="43"/>
      <c r="S103" s="62" t="str">
        <f t="shared" si="133"/>
        <v>ok</v>
      </c>
      <c r="U103" s="48" t="str">
        <f>Economias!S99</f>
        <v>ok</v>
      </c>
    </row>
    <row r="104" spans="1:30" x14ac:dyDescent="0.2">
      <c r="A104" s="41">
        <v>93</v>
      </c>
      <c r="B104" s="42" t="s">
        <v>144</v>
      </c>
      <c r="C104" s="54">
        <f>Economias!W100</f>
        <v>1.6737080572350824E-3</v>
      </c>
      <c r="D104" s="43">
        <f>Economias!F100*(1+C104)</f>
        <v>815.36239835858942</v>
      </c>
      <c r="E104" s="43">
        <f t="shared" ref="E104:G104" si="184">D104*(1+$C104)</f>
        <v>816.72707697428871</v>
      </c>
      <c r="F104" s="43">
        <f t="shared" si="184"/>
        <v>818.09403966358263</v>
      </c>
      <c r="G104" s="43">
        <f t="shared" si="184"/>
        <v>819.46329024934357</v>
      </c>
      <c r="H104" s="54" t="str">
        <f>IF(Economias!AA100="-","-",Economias!AA100)</f>
        <v>-</v>
      </c>
      <c r="I104" s="127" t="str">
        <f>IF(H104="-","-",IF((Economias!C100-Economias!G100)&gt;=0,IF((Economias!J100*(1+H104))&lt;=D104,Economias!J100*(1+H104),D104),Economias!J100*(1+H104)))</f>
        <v>-</v>
      </c>
      <c r="J104" s="127" t="str">
        <f>IF($H104="-","-",IF((Economias!D100-Economias!H100)&gt;0,IF((I104*(1+$H104))&lt;=E104,I104*(1+$H104),E104),I104*(1+$H104)))</f>
        <v>-</v>
      </c>
      <c r="K104" s="127" t="str">
        <f>IF($H104="-","-",IF((Economias!E100-Economias!I100)&gt;0,IF((J104*(1+$H104))&lt;=F104,J104*(1+$H104),F104),J104*(1+$H104)))</f>
        <v>-</v>
      </c>
      <c r="L104" s="127" t="str">
        <f>IF($H104="-","-",IF((Economias!F100-Economias!J100)&gt;0,IF((K104*(1+$H104))&lt;=G104,K104*(1+$H104),G104),K104*(1+$H104)))</f>
        <v>-</v>
      </c>
      <c r="M104" s="54" t="str">
        <f>IF(Economias!AE100="-","-",Economias!AE100)</f>
        <v>-</v>
      </c>
      <c r="N104" s="43" t="str">
        <f>IF(M104="-","-",Economias!N100*(1+M104))</f>
        <v>-</v>
      </c>
      <c r="O104" s="43" t="str">
        <f t="shared" ref="O104:Q104" si="185">IF($M104="-","-",N104*(1+$M104))</f>
        <v>-</v>
      </c>
      <c r="P104" s="43" t="str">
        <f t="shared" si="185"/>
        <v>-</v>
      </c>
      <c r="Q104" s="43" t="str">
        <f t="shared" si="185"/>
        <v>-</v>
      </c>
      <c r="R104" s="43"/>
      <c r="S104" s="62" t="str">
        <f t="shared" si="133"/>
        <v xml:space="preserve">   </v>
      </c>
      <c r="U104" s="48" t="str">
        <f>Economias!S100</f>
        <v>ok</v>
      </c>
    </row>
    <row r="105" spans="1:30" x14ac:dyDescent="0.2">
      <c r="A105" s="41">
        <v>94</v>
      </c>
      <c r="B105" s="42" t="s">
        <v>145</v>
      </c>
      <c r="C105" s="54">
        <f>Economias!W101</f>
        <v>9.786867930271944E-3</v>
      </c>
      <c r="D105" s="43">
        <f>Economias!F101*(1+C105)</f>
        <v>845.19160845763759</v>
      </c>
      <c r="E105" s="43">
        <f t="shared" ref="E105:G105" si="186">D105*(1+$C105)</f>
        <v>853.46338710538657</v>
      </c>
      <c r="F105" s="43">
        <f t="shared" si="186"/>
        <v>861.81612055830954</v>
      </c>
      <c r="G105" s="43">
        <f t="shared" si="186"/>
        <v>870.25060111039306</v>
      </c>
      <c r="H105" s="54" t="str">
        <f>IF(Economias!AA101="-","-",Economias!AA101)</f>
        <v>-</v>
      </c>
      <c r="I105" s="127" t="str">
        <f>IF(H105="-","-",IF((Economias!C101-Economias!G101)&gt;=0,IF((Economias!J101*(1+H105))&lt;=D105,Economias!J101*(1+H105),D105),Economias!J101*(1+H105)))</f>
        <v>-</v>
      </c>
      <c r="J105" s="127" t="str">
        <f>IF($H105="-","-",IF((Economias!D101-Economias!H101)&gt;0,IF((I105*(1+$H105))&lt;=E105,I105*(1+$H105),E105),I105*(1+$H105)))</f>
        <v>-</v>
      </c>
      <c r="K105" s="127" t="str">
        <f>IF($H105="-","-",IF((Economias!E101-Economias!I101)&gt;0,IF((J105*(1+$H105))&lt;=F105,J105*(1+$H105),F105),J105*(1+$H105)))</f>
        <v>-</v>
      </c>
      <c r="L105" s="127" t="str">
        <f>IF($H105="-","-",IF((Economias!F101-Economias!J101)&gt;0,IF((K105*(1+$H105))&lt;=G105,K105*(1+$H105),G105),K105*(1+$H105)))</f>
        <v>-</v>
      </c>
      <c r="M105" s="54" t="str">
        <f>IF(Economias!AE101="-","-",Economias!AE101)</f>
        <v>-</v>
      </c>
      <c r="N105" s="43" t="str">
        <f>IF(M105="-","-",Economias!N101*(1+M105))</f>
        <v>-</v>
      </c>
      <c r="O105" s="43" t="str">
        <f t="shared" ref="O105:Q105" si="187">IF($M105="-","-",N105*(1+$M105))</f>
        <v>-</v>
      </c>
      <c r="P105" s="43" t="str">
        <f t="shared" si="187"/>
        <v>-</v>
      </c>
      <c r="Q105" s="43" t="str">
        <f t="shared" si="187"/>
        <v>-</v>
      </c>
      <c r="R105" s="43"/>
      <c r="S105" s="62" t="str">
        <f t="shared" si="133"/>
        <v xml:space="preserve">   </v>
      </c>
      <c r="U105" s="48" t="str">
        <f>Economias!S101</f>
        <v>ok</v>
      </c>
    </row>
    <row r="106" spans="1:30" x14ac:dyDescent="0.2">
      <c r="A106" s="41">
        <v>95</v>
      </c>
      <c r="B106" s="42" t="s">
        <v>146</v>
      </c>
      <c r="C106" s="54">
        <f>Economias!W102</f>
        <v>5.5146483264285895E-3</v>
      </c>
      <c r="D106" s="43">
        <f>Economias!F102*(1+C106)</f>
        <v>1359.4558045373315</v>
      </c>
      <c r="E106" s="43">
        <f t="shared" ref="E106:G106" si="188">D106*(1+$C106)</f>
        <v>1366.9527252146768</v>
      </c>
      <c r="F106" s="43">
        <f t="shared" si="188"/>
        <v>1374.4909887730889</v>
      </c>
      <c r="G106" s="43">
        <f t="shared" si="188"/>
        <v>1382.0708232040176</v>
      </c>
      <c r="H106" s="54" t="str">
        <f>IF(Economias!AA102="-","-",Economias!AA102)</f>
        <v>-</v>
      </c>
      <c r="I106" s="127" t="str">
        <f>IF(H106="-","-",IF((Economias!C102-Economias!G102)&gt;=0,IF((Economias!J102*(1+H106))&lt;=D106,Economias!J102*(1+H106),D106),Economias!J102*(1+H106)))</f>
        <v>-</v>
      </c>
      <c r="J106" s="127" t="str">
        <f>IF($H106="-","-",IF((Economias!D102-Economias!H102)&gt;0,IF((I106*(1+$H106))&lt;=E106,I106*(1+$H106),E106),I106*(1+$H106)))</f>
        <v>-</v>
      </c>
      <c r="K106" s="127" t="str">
        <f>IF($H106="-","-",IF((Economias!E102-Economias!I102)&gt;0,IF((J106*(1+$H106))&lt;=F106,J106*(1+$H106),F106),J106*(1+$H106)))</f>
        <v>-</v>
      </c>
      <c r="L106" s="127" t="str">
        <f>IF($H106="-","-",IF((Economias!F102-Economias!J102)&gt;0,IF((K106*(1+$H106))&lt;=G106,K106*(1+$H106),G106),K106*(1+$H106)))</f>
        <v>-</v>
      </c>
      <c r="M106" s="54" t="str">
        <f>IF(Economias!AE102="-","-",Economias!AE102)</f>
        <v>-</v>
      </c>
      <c r="N106" s="43" t="str">
        <f>IF(M106="-","-",Economias!N102*(1+M106))</f>
        <v>-</v>
      </c>
      <c r="O106" s="43" t="str">
        <f t="shared" ref="O106:Q106" si="189">IF($M106="-","-",N106*(1+$M106))</f>
        <v>-</v>
      </c>
      <c r="P106" s="43" t="str">
        <f t="shared" si="189"/>
        <v>-</v>
      </c>
      <c r="Q106" s="43" t="str">
        <f t="shared" si="189"/>
        <v>-</v>
      </c>
      <c r="R106" s="43"/>
      <c r="S106" s="62" t="str">
        <f t="shared" si="133"/>
        <v xml:space="preserve">   </v>
      </c>
      <c r="U106" s="48" t="str">
        <f>Economias!S102</f>
        <v>ok</v>
      </c>
    </row>
    <row r="107" spans="1:30" x14ac:dyDescent="0.2">
      <c r="A107" s="41">
        <v>96</v>
      </c>
      <c r="B107" s="42" t="s">
        <v>44</v>
      </c>
      <c r="C107" s="54">
        <f>Economias!W103</f>
        <v>2.6008942604892182E-2</v>
      </c>
      <c r="D107" s="43">
        <f>Economias!F103*(1+C107)</f>
        <v>5827.7307939957873</v>
      </c>
      <c r="E107" s="43">
        <f t="shared" ref="E107:G107" si="190">D107*(1+$C107)</f>
        <v>5979.3039097335868</v>
      </c>
      <c r="F107" s="43">
        <f t="shared" si="190"/>
        <v>6134.8192819390551</v>
      </c>
      <c r="G107" s="43">
        <f t="shared" si="190"/>
        <v>6294.3794445343938</v>
      </c>
      <c r="H107" s="54" t="str">
        <f>IF(Economias!AA103="-","-",Economias!AA103)</f>
        <v>-</v>
      </c>
      <c r="I107" s="127" t="str">
        <f>IF(H107="-","-",IF((Economias!C103-Economias!G103)&gt;=0,IF((Economias!J103*(1+H107))&lt;=D107,Economias!J103*(1+H107),D107),Economias!J103*(1+H107)))</f>
        <v>-</v>
      </c>
      <c r="J107" s="127" t="str">
        <f>IF($H107="-","-",IF((Economias!D103-Economias!H103)&gt;0,IF((I107*(1+$H107))&lt;=E107,I107*(1+$H107),E107),I107*(1+$H107)))</f>
        <v>-</v>
      </c>
      <c r="K107" s="127" t="str">
        <f>IF($H107="-","-",IF((Economias!E103-Economias!I103)&gt;0,IF((J107*(1+$H107))&lt;=F107,J107*(1+$H107),F107),J107*(1+$H107)))</f>
        <v>-</v>
      </c>
      <c r="L107" s="127" t="str">
        <f>IF($H107="-","-",IF((Economias!F103-Economias!J103)&gt;0,IF((K107*(1+$H107))&lt;=G107,K107*(1+$H107),G107),K107*(1+$H107)))</f>
        <v>-</v>
      </c>
      <c r="M107" s="54" t="str">
        <f>IF(Economias!AE103="-","-",Economias!AE103)</f>
        <v>-</v>
      </c>
      <c r="N107" s="43" t="str">
        <f>IF(M107="-","-",Economias!N103*(1+M107))</f>
        <v>-</v>
      </c>
      <c r="O107" s="43" t="str">
        <f t="shared" ref="O107:Q107" si="191">IF($M107="-","-",N107*(1+$M107))</f>
        <v>-</v>
      </c>
      <c r="P107" s="43" t="str">
        <f t="shared" si="191"/>
        <v>-</v>
      </c>
      <c r="Q107" s="43" t="str">
        <f t="shared" si="191"/>
        <v>-</v>
      </c>
      <c r="R107" s="43"/>
      <c r="S107" s="62" t="str">
        <f t="shared" si="133"/>
        <v xml:space="preserve">   </v>
      </c>
      <c r="U107" s="48" t="str">
        <f>Economias!S103</f>
        <v>ok</v>
      </c>
    </row>
    <row r="108" spans="1:30" x14ac:dyDescent="0.2">
      <c r="A108" s="41">
        <v>97</v>
      </c>
      <c r="B108" s="42" t="s">
        <v>147</v>
      </c>
      <c r="C108" s="54">
        <f>Economias!W104</f>
        <v>1.0137575983516606E-3</v>
      </c>
      <c r="D108" s="43">
        <f>Economias!F104*(1+C108)</f>
        <v>1343.360462696988</v>
      </c>
      <c r="E108" s="43">
        <f t="shared" ref="E108:G108" si="192">D108*(1+$C108)</f>
        <v>1344.7223045733724</v>
      </c>
      <c r="F108" s="43">
        <f t="shared" si="192"/>
        <v>1346.0855270273069</v>
      </c>
      <c r="G108" s="43">
        <f t="shared" si="192"/>
        <v>1347.4501314583622</v>
      </c>
      <c r="H108" s="54" t="str">
        <f>IF(Economias!AA104="-","-",Economias!AA104)</f>
        <v>-</v>
      </c>
      <c r="I108" s="127" t="str">
        <f>IF(H108="-","-",IF((Economias!C104-Economias!G104)&gt;=0,IF((Economias!J104*(1+H108))&lt;=D108,Economias!J104*(1+H108),D108),Economias!J104*(1+H108)))</f>
        <v>-</v>
      </c>
      <c r="J108" s="127" t="str">
        <f>IF($H108="-","-",IF((Economias!D104-Economias!H104)&gt;0,IF((I108*(1+$H108))&lt;=E108,I108*(1+$H108),E108),I108*(1+$H108)))</f>
        <v>-</v>
      </c>
      <c r="K108" s="127" t="str">
        <f>IF($H108="-","-",IF((Economias!E104-Economias!I104)&gt;0,IF((J108*(1+$H108))&lt;=F108,J108*(1+$H108),F108),J108*(1+$H108)))</f>
        <v>-</v>
      </c>
      <c r="L108" s="127" t="str">
        <f>IF($H108="-","-",IF((Economias!F104-Economias!J104)&gt;0,IF((K108*(1+$H108))&lt;=G108,K108*(1+$H108),G108),K108*(1+$H108)))</f>
        <v>-</v>
      </c>
      <c r="M108" s="54" t="str">
        <f>IF(Economias!AE104="-","-",Economias!AE104)</f>
        <v>-</v>
      </c>
      <c r="N108" s="43" t="str">
        <f>IF(M108="-","-",Economias!N104*(1+M108))</f>
        <v>-</v>
      </c>
      <c r="O108" s="43" t="str">
        <f t="shared" ref="O108:Q108" si="193">IF($M108="-","-",N108*(1+$M108))</f>
        <v>-</v>
      </c>
      <c r="P108" s="43" t="str">
        <f t="shared" si="193"/>
        <v>-</v>
      </c>
      <c r="Q108" s="43" t="str">
        <f t="shared" si="193"/>
        <v>-</v>
      </c>
      <c r="R108" s="43"/>
      <c r="S108" s="62" t="str">
        <f t="shared" si="133"/>
        <v xml:space="preserve">   </v>
      </c>
      <c r="U108" s="48" t="str">
        <f>Economias!S104</f>
        <v>ok</v>
      </c>
    </row>
    <row r="109" spans="1:30" x14ac:dyDescent="0.2">
      <c r="A109" s="41">
        <v>98</v>
      </c>
      <c r="B109" s="42" t="s">
        <v>148</v>
      </c>
      <c r="C109" s="54">
        <f>Economias!W105</f>
        <v>1.4262693025940581E-2</v>
      </c>
      <c r="D109" s="43">
        <f>Economias!F105*(1+C109)</f>
        <v>3933.3107235545976</v>
      </c>
      <c r="E109" s="43">
        <f t="shared" ref="E109:G109" si="194">D109*(1+$C109)</f>
        <v>3989.4103269802972</v>
      </c>
      <c r="F109" s="43">
        <f t="shared" si="194"/>
        <v>4046.3100618285348</v>
      </c>
      <c r="G109" s="43">
        <f t="shared" si="194"/>
        <v>4104.0213401281699</v>
      </c>
      <c r="H109" s="54" t="str">
        <f>IF(Economias!AA105="-","-",Economias!AA105)</f>
        <v>-</v>
      </c>
      <c r="I109" s="127" t="str">
        <f>IF(H109="-","-",IF((Economias!C105-Economias!G105)&gt;=0,IF((Economias!J105*(1+H109))&lt;=D109,Economias!J105*(1+H109),D109),Economias!J105*(1+H109)))</f>
        <v>-</v>
      </c>
      <c r="J109" s="127" t="str">
        <f>IF($H109="-","-",IF((Economias!D105-Economias!H105)&gt;0,IF((I109*(1+$H109))&lt;=E109,I109*(1+$H109),E109),I109*(1+$H109)))</f>
        <v>-</v>
      </c>
      <c r="K109" s="127" t="str">
        <f>IF($H109="-","-",IF((Economias!E105-Economias!I105)&gt;0,IF((J109*(1+$H109))&lt;=F109,J109*(1+$H109),F109),J109*(1+$H109)))</f>
        <v>-</v>
      </c>
      <c r="L109" s="127" t="str">
        <f>IF($H109="-","-",IF((Economias!F105-Economias!J105)&gt;0,IF((K109*(1+$H109))&lt;=G109,K109*(1+$H109),G109),K109*(1+$H109)))</f>
        <v>-</v>
      </c>
      <c r="M109" s="54" t="str">
        <f>IF(Economias!AE105="-","-",Economias!AE105)</f>
        <v>-</v>
      </c>
      <c r="N109" s="43" t="str">
        <f>IF(M109="-","-",Economias!N105*(1+M109))</f>
        <v>-</v>
      </c>
      <c r="O109" s="43" t="str">
        <f t="shared" ref="O109:Q109" si="195">IF($M109="-","-",N109*(1+$M109))</f>
        <v>-</v>
      </c>
      <c r="P109" s="43" t="str">
        <f t="shared" si="195"/>
        <v>-</v>
      </c>
      <c r="Q109" s="43" t="str">
        <f t="shared" si="195"/>
        <v>-</v>
      </c>
      <c r="R109" s="43"/>
      <c r="S109" s="62" t="str">
        <f t="shared" si="133"/>
        <v xml:space="preserve">   </v>
      </c>
      <c r="U109" s="48" t="str">
        <f>Economias!S105</f>
        <v>ok</v>
      </c>
    </row>
    <row r="110" spans="1:30" x14ac:dyDescent="0.2">
      <c r="A110" s="41">
        <v>99</v>
      </c>
      <c r="B110" s="42" t="s">
        <v>149</v>
      </c>
      <c r="C110" s="54">
        <f>Economias!W106</f>
        <v>2.4069053183395441E-2</v>
      </c>
      <c r="D110" s="43">
        <f>Economias!F106*(1+C110)</f>
        <v>2176.1467380147151</v>
      </c>
      <c r="E110" s="43">
        <f t="shared" ref="E110:G110" si="196">D110*(1+$C110)</f>
        <v>2228.5245295868635</v>
      </c>
      <c r="F110" s="43">
        <f t="shared" si="196"/>
        <v>2282.1630050099907</v>
      </c>
      <c r="G110" s="43">
        <f t="shared" si="196"/>
        <v>2337.0925077507536</v>
      </c>
      <c r="H110" s="54" t="str">
        <f>IF(Economias!AA106="-","-",Economias!AA106)</f>
        <v>-</v>
      </c>
      <c r="I110" s="127" t="str">
        <f>IF(H110="-","-",IF((Economias!C106-Economias!G106)&gt;=0,IF((Economias!J106*(1+H110))&lt;=D110,Economias!J106*(1+H110),D110),Economias!J106*(1+H110)))</f>
        <v>-</v>
      </c>
      <c r="J110" s="127" t="str">
        <f>IF($H110="-","-",IF((Economias!D106-Economias!H106)&gt;0,IF((I110*(1+$H110))&lt;=E110,I110*(1+$H110),E110),I110*(1+$H110)))</f>
        <v>-</v>
      </c>
      <c r="K110" s="127" t="str">
        <f>IF($H110="-","-",IF((Economias!E106-Economias!I106)&gt;0,IF((J110*(1+$H110))&lt;=F110,J110*(1+$H110),F110),J110*(1+$H110)))</f>
        <v>-</v>
      </c>
      <c r="L110" s="127" t="str">
        <f>IF($H110="-","-",IF((Economias!F106-Economias!J106)&gt;0,IF((K110*(1+$H110))&lt;=G110,K110*(1+$H110),G110),K110*(1+$H110)))</f>
        <v>-</v>
      </c>
      <c r="M110" s="54" t="str">
        <f>IF(Economias!AE106="-","-",Economias!AE106)</f>
        <v>-</v>
      </c>
      <c r="N110" s="43" t="str">
        <f>IF(M110="-","-",Economias!N106*(1+M110))</f>
        <v>-</v>
      </c>
      <c r="O110" s="43" t="str">
        <f t="shared" ref="O110:Q110" si="197">IF($M110="-","-",N110*(1+$M110))</f>
        <v>-</v>
      </c>
      <c r="P110" s="43" t="str">
        <f t="shared" si="197"/>
        <v>-</v>
      </c>
      <c r="Q110" s="43" t="str">
        <f t="shared" si="197"/>
        <v>-</v>
      </c>
      <c r="R110" s="43"/>
      <c r="S110" s="62" t="str">
        <f t="shared" si="133"/>
        <v xml:space="preserve">   </v>
      </c>
      <c r="U110" s="48" t="str">
        <f>Economias!S106</f>
        <v>ok</v>
      </c>
    </row>
    <row r="111" spans="1:30" x14ac:dyDescent="0.2">
      <c r="A111" s="41">
        <v>100</v>
      </c>
      <c r="B111" s="42" t="s">
        <v>45</v>
      </c>
      <c r="C111" s="54">
        <f>Economias!W107</f>
        <v>2.0557589829335768E-2</v>
      </c>
      <c r="D111" s="123">
        <f>Economias!F107*(1+C111)</f>
        <v>6249.8946801148522</v>
      </c>
      <c r="E111" s="123">
        <f t="shared" ref="E111:G111" si="198">D111*(1+$C111)</f>
        <v>6378.3774514252009</v>
      </c>
      <c r="F111" s="123">
        <f t="shared" si="198"/>
        <v>6509.5015188482839</v>
      </c>
      <c r="G111" s="123">
        <f t="shared" si="198"/>
        <v>6643.3211810662051</v>
      </c>
      <c r="H111" s="54" t="str">
        <f>IF(Economias!AA107="-","-",Economias!AA107)</f>
        <v>-</v>
      </c>
      <c r="I111" s="125" t="str">
        <f>IF(H111="-","-",IF((Economias!C107-Economias!G107)&gt;=0,IF((Economias!J107*(1+H111))&lt;=D111,Economias!J107*(1+H111),D111),Economias!J107*(1+H111)))</f>
        <v>-</v>
      </c>
      <c r="J111" s="125" t="str">
        <f>IF($H111="-","-",IF((Economias!D107-Economias!H107)&gt;0,IF((I111*(1+$H111))&lt;=E111,I111*(1+$H111),E111),I111*(1+$H111)))</f>
        <v>-</v>
      </c>
      <c r="K111" s="125" t="str">
        <f>IF($H111="-","-",IF((Economias!E107-Economias!I107)&gt;0,IF((J111*(1+$H111))&lt;=F111,J111*(1+$H111),F111),J111*(1+$H111)))</f>
        <v>-</v>
      </c>
      <c r="L111" s="125" t="str">
        <f>IF($H111="-","-",IF((Economias!F107-Economias!J107)&gt;0,IF((K111*(1+$H111))&lt;=G111,K111*(1+$H111),G111),K111*(1+$H111)))</f>
        <v>-</v>
      </c>
      <c r="M111" s="54" t="str">
        <f>IF(Economias!AE107="-","-",Economias!AE107)</f>
        <v>-</v>
      </c>
      <c r="N111" s="43" t="str">
        <f>IF(M111="-","-",Economias!N107*(1+M111))</f>
        <v>-</v>
      </c>
      <c r="O111" s="43" t="str">
        <f t="shared" ref="O111:Q111" si="199">IF($M111="-","-",N111*(1+$M111))</f>
        <v>-</v>
      </c>
      <c r="P111" s="43" t="str">
        <f t="shared" si="199"/>
        <v>-</v>
      </c>
      <c r="Q111" s="43" t="str">
        <f t="shared" si="199"/>
        <v>-</v>
      </c>
      <c r="R111" s="43" t="s">
        <v>292</v>
      </c>
      <c r="S111" s="62" t="str">
        <f t="shared" si="133"/>
        <v xml:space="preserve">   </v>
      </c>
      <c r="U111" s="48" t="str">
        <f>Economias!S107</f>
        <v>ok</v>
      </c>
    </row>
    <row r="112" spans="1:30" x14ac:dyDescent="0.2">
      <c r="A112" s="41">
        <v>101</v>
      </c>
      <c r="B112" s="42" t="s">
        <v>46</v>
      </c>
      <c r="C112" s="54">
        <f>Economias!W108</f>
        <v>2.3343219232744388E-2</v>
      </c>
      <c r="D112" s="43">
        <f>Economias!F108*(1+C112)</f>
        <v>21606.868730880164</v>
      </c>
      <c r="E112" s="43">
        <f t="shared" ref="E112:G112" si="200">D112*(1+$C112)</f>
        <v>22111.242604598228</v>
      </c>
      <c r="F112" s="43">
        <f t="shared" si="200"/>
        <v>22627.39018822576</v>
      </c>
      <c r="G112" s="43">
        <f t="shared" si="200"/>
        <v>23155.58631805436</v>
      </c>
      <c r="H112" s="54">
        <f>IF(Economias!AA108="-","-",Economias!AA108)</f>
        <v>7.6343242238216371E-3</v>
      </c>
      <c r="I112" s="123">
        <f>IF(H112="-","-",IF((Economias!C108-Economias!G108)&gt;=0,IF((Economias!J108*(1+H112))&lt;=D112,Economias!J108*(1+H112),D112),Economias!J108*(1+H112)))</f>
        <v>15198.148512267902</v>
      </c>
      <c r="J112" s="123">
        <f>IF($H112="-","-",IF((Economias!D108-Economias!H108)&gt;0,IF((I112*(1+$H112))&lt;=E112,I112*(1+$H112),E112),I112*(1+$H112)))</f>
        <v>15314.176105612349</v>
      </c>
      <c r="K112" s="123">
        <f>IF($H112="-","-",IF((Economias!E108-Economias!I108)&gt;0,IF((J112*(1+$H112))&lt;=F112,J112*(1+$H112),F112),J112*(1+$H112)))</f>
        <v>15431.089491223296</v>
      </c>
      <c r="L112" s="123">
        <f>IF($H112="-","-",IF((Economias!F108-Economias!J108)&gt;0,IF((K112*(1+$H112))&lt;=G112,K112*(1+$H112),G112),K112*(1+$H112)))</f>
        <v>15548.895431526103</v>
      </c>
      <c r="M112" s="54">
        <f>IF(Economias!AE108="-","-",Economias!AE108)</f>
        <v>3.9846656468944183E-3</v>
      </c>
      <c r="N112" s="43">
        <f>IF(M112="-","-",Economias!N108*(1+M112))</f>
        <v>938.72566237984631</v>
      </c>
      <c r="O112" s="43">
        <f t="shared" ref="O112:Q112" si="201">IF($M112="-","-",N112*(1+$M112))</f>
        <v>942.46617027858952</v>
      </c>
      <c r="P112" s="43">
        <f t="shared" si="201"/>
        <v>946.22158285065882</v>
      </c>
      <c r="Q112" s="43">
        <f t="shared" si="201"/>
        <v>949.99195948619399</v>
      </c>
      <c r="R112" s="43" t="s">
        <v>292</v>
      </c>
      <c r="S112" s="62" t="str">
        <f t="shared" si="133"/>
        <v>ok</v>
      </c>
      <c r="U112" s="48" t="str">
        <f>Economias!S108</f>
        <v>ok</v>
      </c>
    </row>
    <row r="113" spans="1:21" x14ac:dyDescent="0.2">
      <c r="A113" s="41">
        <v>102</v>
      </c>
      <c r="B113" s="42" t="s">
        <v>150</v>
      </c>
      <c r="C113" s="54">
        <f>Economias!W109</f>
        <v>1.4403556208872728E-2</v>
      </c>
      <c r="D113" s="43">
        <f>Economias!F109*(1+C113)</f>
        <v>11114.819765380618</v>
      </c>
      <c r="E113" s="43">
        <f t="shared" ref="E113:G113" si="202">D113*(1+$C113)</f>
        <v>11274.912696622767</v>
      </c>
      <c r="F113" s="43">
        <f t="shared" si="202"/>
        <v>11437.311535398705</v>
      </c>
      <c r="G113" s="43">
        <f t="shared" si="202"/>
        <v>11602.049494977207</v>
      </c>
      <c r="H113" s="54" t="str">
        <f>IF(Economias!AA109="-","-",Economias!AA109)</f>
        <v>-</v>
      </c>
      <c r="I113" s="127" t="str">
        <f>IF(H113="-","-",IF((Economias!C109-Economias!G109)&gt;=0,IF((Economias!J109*(1+H113))&lt;=D113,Economias!J109*(1+H113),D113),Economias!J109*(1+H113)))</f>
        <v>-</v>
      </c>
      <c r="J113" s="127" t="str">
        <f>IF($H113="-","-",IF((Economias!D109-Economias!H109)&gt;0,IF((I113*(1+$H113))&lt;=E113,I113*(1+$H113),E113),I113*(1+$H113)))</f>
        <v>-</v>
      </c>
      <c r="K113" s="127" t="str">
        <f>IF($H113="-","-",IF((Economias!E109-Economias!I109)&gt;0,IF((J113*(1+$H113))&lt;=F113,J113*(1+$H113),F113),J113*(1+$H113)))</f>
        <v>-</v>
      </c>
      <c r="L113" s="127" t="str">
        <f>IF($H113="-","-",IF((Economias!F109-Economias!J109)&gt;0,IF((K113*(1+$H113))&lt;=G113,K113*(1+$H113),G113),K113*(1+$H113)))</f>
        <v>-</v>
      </c>
      <c r="M113" s="54" t="str">
        <f>IF(Economias!AE109="-","-",Economias!AE109)</f>
        <v>-</v>
      </c>
      <c r="N113" s="43" t="str">
        <f>IF(M113="-","-",Economias!N109*(1+M113))</f>
        <v>-</v>
      </c>
      <c r="O113" s="43" t="str">
        <f t="shared" ref="O113:Q113" si="203">IF($M113="-","-",N113*(1+$M113))</f>
        <v>-</v>
      </c>
      <c r="P113" s="43" t="str">
        <f t="shared" si="203"/>
        <v>-</v>
      </c>
      <c r="Q113" s="43" t="str">
        <f t="shared" si="203"/>
        <v>-</v>
      </c>
      <c r="R113" s="43"/>
      <c r="S113" s="62" t="str">
        <f t="shared" si="133"/>
        <v xml:space="preserve">   </v>
      </c>
      <c r="U113" s="48" t="str">
        <f>Economias!S109</f>
        <v>ok</v>
      </c>
    </row>
    <row r="114" spans="1:21" x14ac:dyDescent="0.2">
      <c r="A114" s="41">
        <v>103</v>
      </c>
      <c r="B114" s="42" t="s">
        <v>151</v>
      </c>
      <c r="C114" s="54">
        <f>Economias!W110</f>
        <v>2.8267588552576172E-2</v>
      </c>
      <c r="D114" s="43">
        <f>Economias!F110*(1+C114)</f>
        <v>1001.5326312502093</v>
      </c>
      <c r="E114" s="43">
        <f t="shared" ref="E114:G114" si="204">D114*(1+$C114)</f>
        <v>1029.8435435923693</v>
      </c>
      <c r="F114" s="43">
        <f t="shared" si="204"/>
        <v>1058.9547371561655</v>
      </c>
      <c r="G114" s="43">
        <f t="shared" si="204"/>
        <v>1088.8888339618975</v>
      </c>
      <c r="H114" s="54" t="str">
        <f>IF(Economias!AA110="-","-",Economias!AA110)</f>
        <v>-</v>
      </c>
      <c r="I114" s="127" t="str">
        <f>IF(H114="-","-",IF((Economias!C110-Economias!G110)&gt;=0,IF((Economias!J110*(1+H114))&lt;=D114,Economias!J110*(1+H114),D114),Economias!J110*(1+H114)))</f>
        <v>-</v>
      </c>
      <c r="J114" s="127" t="str">
        <f>IF($H114="-","-",IF((Economias!D110-Economias!H110)&gt;0,IF((I114*(1+$H114))&lt;=E114,I114*(1+$H114),E114),I114*(1+$H114)))</f>
        <v>-</v>
      </c>
      <c r="K114" s="127" t="str">
        <f>IF($H114="-","-",IF((Economias!E110-Economias!I110)&gt;0,IF((J114*(1+$H114))&lt;=F114,J114*(1+$H114),F114),J114*(1+$H114)))</f>
        <v>-</v>
      </c>
      <c r="L114" s="127" t="str">
        <f>IF($H114="-","-",IF((Economias!F110-Economias!J110)&gt;0,IF((K114*(1+$H114))&lt;=G114,K114*(1+$H114),G114),K114*(1+$H114)))</f>
        <v>-</v>
      </c>
      <c r="M114" s="54" t="str">
        <f>IF(Economias!AE110="-","-",Economias!AE110)</f>
        <v>-</v>
      </c>
      <c r="N114" s="43" t="str">
        <f>IF(M114="-","-",Economias!N110*(1+M114))</f>
        <v>-</v>
      </c>
      <c r="O114" s="43" t="str">
        <f t="shared" ref="O114:Q114" si="205">IF($M114="-","-",N114*(1+$M114))</f>
        <v>-</v>
      </c>
      <c r="P114" s="43" t="str">
        <f t="shared" si="205"/>
        <v>-</v>
      </c>
      <c r="Q114" s="43" t="str">
        <f t="shared" si="205"/>
        <v>-</v>
      </c>
      <c r="R114" s="43"/>
      <c r="S114" s="62" t="str">
        <f t="shared" si="133"/>
        <v xml:space="preserve">   </v>
      </c>
      <c r="U114" s="48" t="str">
        <f>Economias!S110</f>
        <v>ok</v>
      </c>
    </row>
    <row r="115" spans="1:21" x14ac:dyDescent="0.2">
      <c r="A115" s="41">
        <v>104</v>
      </c>
      <c r="B115" s="42" t="s">
        <v>152</v>
      </c>
      <c r="C115" s="54">
        <f>Economias!W111</f>
        <v>3.0533239509894245E-2</v>
      </c>
      <c r="D115" s="43">
        <f>Economias!F111*(1+C115)</f>
        <v>17791.125846898816</v>
      </c>
      <c r="E115" s="43">
        <f t="shared" ref="E115:G115" si="206">D115*(1+$C115)</f>
        <v>18334.346553532847</v>
      </c>
      <c r="F115" s="43">
        <f t="shared" si="206"/>
        <v>18894.153548109269</v>
      </c>
      <c r="G115" s="43">
        <f t="shared" si="206"/>
        <v>19471.05326373041</v>
      </c>
      <c r="H115" s="54">
        <f>IF(Economias!AA111="-","-",Economias!AA111)</f>
        <v>6.6393173002890257E-2</v>
      </c>
      <c r="I115" s="127">
        <f>IF(H115="-","-",IF((Economias!C111-Economias!G111)&gt;=0,IF((Economias!J111*(1+H115))&lt;=D115,Economias!J111*(1+H115),D115),Economias!J111*(1+H115)))</f>
        <v>7291.9965169937632</v>
      </c>
      <c r="J115" s="127">
        <f>IF($H115="-","-",IF((Economias!D111-Economias!H111)&gt;0,IF((I115*(1+$H115))&lt;=E115,I115*(1+$H115),E115),I115*(1+$H115)))</f>
        <v>7776.1353032830029</v>
      </c>
      <c r="K115" s="127">
        <f>IF($H115="-","-",IF((Economias!E111-Economias!I111)&gt;0,IF((J115*(1+$H115))&lt;=F115,J115*(1+$H115),F115),J115*(1+$H115)))</f>
        <v>8292.4175997677539</v>
      </c>
      <c r="L115" s="127">
        <f>IF($H115="-","-",IF((Economias!F111-Economias!J111)&gt;0,IF((K115*(1+$H115))&lt;=G115,K115*(1+$H115),G115),K115*(1+$H115)))</f>
        <v>8842.977516081346</v>
      </c>
      <c r="M115" s="126">
        <f>IF(Economias!AE111="-","-",Economias!AE111)</f>
        <v>3.3216783216783216E-2</v>
      </c>
      <c r="N115" s="43">
        <f>IF(M115="-","-",Economias!N111*(1+M115))</f>
        <v>23.763986013986013</v>
      </c>
      <c r="O115" s="43">
        <f t="shared" ref="O115:Q115" si="207">IF($M115="-","-",N115*(1+$M115))</f>
        <v>24.553349185779254</v>
      </c>
      <c r="P115" s="43">
        <f t="shared" si="207"/>
        <v>25.368932462929262</v>
      </c>
      <c r="Q115" s="43">
        <f t="shared" si="207"/>
        <v>26.211606792991596</v>
      </c>
      <c r="R115" s="43"/>
      <c r="S115" s="62" t="str">
        <f t="shared" si="133"/>
        <v>ok</v>
      </c>
      <c r="U115" s="48" t="str">
        <f>Economias!S111</f>
        <v>ok</v>
      </c>
    </row>
    <row r="116" spans="1:21" x14ac:dyDescent="0.2">
      <c r="A116" s="41">
        <v>105</v>
      </c>
      <c r="B116" s="42" t="s">
        <v>153</v>
      </c>
      <c r="C116" s="54">
        <f>Economias!W112</f>
        <v>1.4579666313223447E-2</v>
      </c>
      <c r="D116" s="43">
        <f>Economias!F112*(1+C116)</f>
        <v>1148.5041822665689</v>
      </c>
      <c r="E116" s="43">
        <f t="shared" ref="E116:G116" si="208">D116*(1+$C116)</f>
        <v>1165.248990003357</v>
      </c>
      <c r="F116" s="43">
        <f t="shared" si="208"/>
        <v>1182.2379314494265</v>
      </c>
      <c r="G116" s="43">
        <f t="shared" si="208"/>
        <v>1199.4745659927946</v>
      </c>
      <c r="H116" s="54" t="str">
        <f>IF(Economias!AA112="-","-",Economias!AA112)</f>
        <v>-</v>
      </c>
      <c r="I116" s="127" t="str">
        <f>IF(H116="-","-",IF((Economias!C112-Economias!G112)&gt;=0,IF((Economias!J112*(1+H116))&lt;=D116,Economias!J112*(1+H116),D116),Economias!J112*(1+H116)))</f>
        <v>-</v>
      </c>
      <c r="J116" s="127" t="str">
        <f>IF($H116="-","-",IF((Economias!D112-Economias!H112)&gt;0,IF((I116*(1+$H116))&lt;=E116,I116*(1+$H116),E116),I116*(1+$H116)))</f>
        <v>-</v>
      </c>
      <c r="K116" s="127" t="str">
        <f>IF($H116="-","-",IF((Economias!E112-Economias!I112)&gt;0,IF((J116*(1+$H116))&lt;=F116,J116*(1+$H116),F116),J116*(1+$H116)))</f>
        <v>-</v>
      </c>
      <c r="L116" s="127" t="str">
        <f>IF($H116="-","-",IF((Economias!F112-Economias!J112)&gt;0,IF((K116*(1+$H116))&lt;=G116,K116*(1+$H116),G116),K116*(1+$H116)))</f>
        <v>-</v>
      </c>
      <c r="M116" s="54" t="str">
        <f>IF(Economias!AE112="-","-",Economias!AE112)</f>
        <v>-</v>
      </c>
      <c r="N116" s="43" t="str">
        <f>IF(M116="-","-",Economias!N112*(1+M116))</f>
        <v>-</v>
      </c>
      <c r="O116" s="43" t="str">
        <f t="shared" ref="O116:Q116" si="209">IF($M116="-","-",N116*(1+$M116))</f>
        <v>-</v>
      </c>
      <c r="P116" s="43" t="str">
        <f t="shared" si="209"/>
        <v>-</v>
      </c>
      <c r="Q116" s="43" t="str">
        <f t="shared" si="209"/>
        <v>-</v>
      </c>
      <c r="R116" s="43"/>
      <c r="S116" s="62" t="str">
        <f t="shared" si="133"/>
        <v xml:space="preserve">   </v>
      </c>
      <c r="U116" s="48" t="str">
        <f>Economias!S112</f>
        <v>ok</v>
      </c>
    </row>
    <row r="117" spans="1:21" x14ac:dyDescent="0.2">
      <c r="A117" s="41">
        <v>106</v>
      </c>
      <c r="B117" s="42" t="s">
        <v>154</v>
      </c>
      <c r="C117" s="54">
        <f>Economias!W113</f>
        <v>1.9894511516910473E-2</v>
      </c>
      <c r="D117" s="43">
        <f>Economias!F113*(1+C117)</f>
        <v>15230.084740482023</v>
      </c>
      <c r="E117" s="43">
        <f t="shared" ref="E117:G117" si="210">D117*(1+$C117)</f>
        <v>15533.079836755065</v>
      </c>
      <c r="F117" s="43">
        <f t="shared" si="210"/>
        <v>15842.102872460478</v>
      </c>
      <c r="G117" s="43">
        <f t="shared" si="210"/>
        <v>16157.273770508724</v>
      </c>
      <c r="H117" s="54">
        <f>IF(Economias!AA113="-","-",Economias!AA113)</f>
        <v>8.9850808969650295E-3</v>
      </c>
      <c r="I117" s="127">
        <f>IF(H117="-","-",IF((Economias!C113-Economias!G113)&gt;=0,IF((Economias!J113*(1+H117))&lt;=D117,Economias!J113*(1+H117),D117),Economias!J113*(1+H117)))</f>
        <v>8717.6310989497761</v>
      </c>
      <c r="J117" s="127">
        <f>IF($H117="-","-",IF((Economias!D113-Economias!H113)&gt;0,IF((I117*(1+$H117))&lt;=E117,I117*(1+$H117),E117),I117*(1+$H117)))</f>
        <v>8795.9597196037375</v>
      </c>
      <c r="K117" s="127">
        <f>IF($H117="-","-",IF((Economias!E113-Economias!I113)&gt;0,IF((J117*(1+$H117))&lt;=F117,J117*(1+$H117),F117),J117*(1+$H117)))</f>
        <v>8874.9921292508225</v>
      </c>
      <c r="L117" s="127">
        <f>IF($H117="-","-",IF((Economias!F113-Economias!J113)&gt;0,IF((K117*(1+$H117))&lt;=G117,K117*(1+$H117),G117),K117*(1+$H117)))</f>
        <v>8954.7346514920682</v>
      </c>
      <c r="M117" s="54">
        <f>IF(Economias!AE113="-","-",Economias!AE113)</f>
        <v>4.7837988678342547E-4</v>
      </c>
      <c r="N117" s="43">
        <f>IF(M117="-","-",Economias!N113*(1+M117))</f>
        <v>191.09137055837562</v>
      </c>
      <c r="O117" s="43">
        <f t="shared" ref="O117:Q117" si="211">IF($M117="-","-",N117*(1+$M117))</f>
        <v>191.1827848265886</v>
      </c>
      <c r="P117" s="43">
        <f t="shared" si="211"/>
        <v>191.27424282554887</v>
      </c>
      <c r="Q117" s="43">
        <f t="shared" si="211"/>
        <v>191.36574457617633</v>
      </c>
      <c r="R117" s="43"/>
      <c r="S117" s="62" t="str">
        <f t="shared" si="133"/>
        <v>ok</v>
      </c>
      <c r="U117" s="48" t="str">
        <f>Economias!S113</f>
        <v>ok</v>
      </c>
    </row>
    <row r="118" spans="1:21" x14ac:dyDescent="0.2">
      <c r="A118" s="41">
        <v>107</v>
      </c>
      <c r="B118" s="42" t="s">
        <v>155</v>
      </c>
      <c r="C118" s="54">
        <f>Economias!W114</f>
        <v>1.9242694484608483E-2</v>
      </c>
      <c r="D118" s="43">
        <f>Economias!F114*(1+C118)</f>
        <v>2329.9887995918148</v>
      </c>
      <c r="E118" s="43">
        <f t="shared" ref="E118:G118" si="212">D118*(1+$C118)</f>
        <v>2374.8240622149196</v>
      </c>
      <c r="F118" s="43">
        <f t="shared" si="212"/>
        <v>2420.5220760988182</v>
      </c>
      <c r="G118" s="43">
        <f t="shared" si="212"/>
        <v>2467.0994429024381</v>
      </c>
      <c r="H118" s="54" t="str">
        <f>IF(Economias!AA114="-","-",Economias!AA114)</f>
        <v>-</v>
      </c>
      <c r="I118" s="127" t="str">
        <f>IF(H118="-","-",IF((Economias!C114-Economias!G114)&gt;=0,IF((Economias!J114*(1+H118))&lt;=D118,Economias!J114*(1+H118),D118),Economias!J114*(1+H118)))</f>
        <v>-</v>
      </c>
      <c r="J118" s="127" t="str">
        <f>IF($H118="-","-",IF((Economias!D114-Economias!H114)&gt;0,IF((I118*(1+$H118))&lt;=E118,I118*(1+$H118),E118),I118*(1+$H118)))</f>
        <v>-</v>
      </c>
      <c r="K118" s="127" t="str">
        <f>IF($H118="-","-",IF((Economias!E114-Economias!I114)&gt;0,IF((J118*(1+$H118))&lt;=F118,J118*(1+$H118),F118),J118*(1+$H118)))</f>
        <v>-</v>
      </c>
      <c r="L118" s="127" t="str">
        <f>IF($H118="-","-",IF((Economias!F114-Economias!J114)&gt;0,IF((K118*(1+$H118))&lt;=G118,K118*(1+$H118),G118),K118*(1+$H118)))</f>
        <v>-</v>
      </c>
      <c r="M118" s="54" t="str">
        <f>IF(Economias!AE114="-","-",Economias!AE114)</f>
        <v>-</v>
      </c>
      <c r="N118" s="43" t="str">
        <f>IF(M118="-","-",Economias!N114*(1+M118))</f>
        <v>-</v>
      </c>
      <c r="O118" s="43" t="str">
        <f t="shared" ref="O118:Q118" si="213">IF($M118="-","-",N118*(1+$M118))</f>
        <v>-</v>
      </c>
      <c r="P118" s="43" t="str">
        <f t="shared" si="213"/>
        <v>-</v>
      </c>
      <c r="Q118" s="43" t="str">
        <f t="shared" si="213"/>
        <v>-</v>
      </c>
      <c r="R118" s="43"/>
      <c r="S118" s="62" t="str">
        <f t="shared" si="133"/>
        <v xml:space="preserve">   </v>
      </c>
      <c r="U118" s="48" t="str">
        <f>Economias!S114</f>
        <v>ok</v>
      </c>
    </row>
    <row r="119" spans="1:21" x14ac:dyDescent="0.2">
      <c r="A119" s="41">
        <v>108</v>
      </c>
      <c r="B119" s="42" t="s">
        <v>156</v>
      </c>
      <c r="C119" s="54">
        <f>Economias!W115</f>
        <v>7.7409316561011252E-3</v>
      </c>
      <c r="D119" s="43">
        <f>Economias!F115*(1+C119)</f>
        <v>2336.9512205104988</v>
      </c>
      <c r="E119" s="43">
        <f t="shared" ref="E119:G119" si="214">D119*(1+$C119)</f>
        <v>2355.0414001921131</v>
      </c>
      <c r="F119" s="43">
        <f t="shared" si="214"/>
        <v>2373.2716147182891</v>
      </c>
      <c r="G119" s="43">
        <f t="shared" si="214"/>
        <v>2391.6429480891884</v>
      </c>
      <c r="H119" s="54" t="str">
        <f>IF(Economias!AA115="-","-",Economias!AA115)</f>
        <v>-</v>
      </c>
      <c r="I119" s="127" t="str">
        <f>IF(H119="-","-",IF((Economias!C115-Economias!G115)&gt;=0,IF((Economias!J115*(1+H119))&lt;=D119,Economias!J115*(1+H119),D119),Economias!J115*(1+H119)))</f>
        <v>-</v>
      </c>
      <c r="J119" s="127" t="str">
        <f>IF($H119="-","-",IF((Economias!D115-Economias!H115)&gt;0,IF((I119*(1+$H119))&lt;=E119,I119*(1+$H119),E119),I119*(1+$H119)))</f>
        <v>-</v>
      </c>
      <c r="K119" s="127" t="str">
        <f>IF($H119="-","-",IF((Economias!E115-Economias!I115)&gt;0,IF((J119*(1+$H119))&lt;=F119,J119*(1+$H119),F119),J119*(1+$H119)))</f>
        <v>-</v>
      </c>
      <c r="L119" s="127" t="str">
        <f>IF($H119="-","-",IF((Economias!F115-Economias!J115)&gt;0,IF((K119*(1+$H119))&lt;=G119,K119*(1+$H119),G119),K119*(1+$H119)))</f>
        <v>-</v>
      </c>
      <c r="M119" s="54" t="str">
        <f>IF(Economias!AE115="-","-",Economias!AE115)</f>
        <v>-</v>
      </c>
      <c r="N119" s="43" t="str">
        <f>IF(M119="-","-",Economias!N115*(1+M119))</f>
        <v>-</v>
      </c>
      <c r="O119" s="43" t="str">
        <f t="shared" ref="O119:Q119" si="215">IF($M119="-","-",N119*(1+$M119))</f>
        <v>-</v>
      </c>
      <c r="P119" s="43" t="str">
        <f t="shared" si="215"/>
        <v>-</v>
      </c>
      <c r="Q119" s="43" t="str">
        <f t="shared" si="215"/>
        <v>-</v>
      </c>
      <c r="R119" s="43"/>
      <c r="S119" s="62" t="str">
        <f t="shared" si="133"/>
        <v xml:space="preserve">   </v>
      </c>
      <c r="U119" s="48" t="str">
        <f>Economias!S115</f>
        <v>ok</v>
      </c>
    </row>
    <row r="120" spans="1:21" x14ac:dyDescent="0.2">
      <c r="A120" s="41">
        <v>109</v>
      </c>
      <c r="B120" s="42" t="s">
        <v>47</v>
      </c>
      <c r="C120" s="54" t="s">
        <v>22</v>
      </c>
      <c r="D120" s="124">
        <v>1863</v>
      </c>
      <c r="E120" s="124">
        <v>1888</v>
      </c>
      <c r="F120" s="124">
        <v>1911</v>
      </c>
      <c r="G120" s="124">
        <v>1935</v>
      </c>
      <c r="H120" s="54" t="str">
        <f>IF(Economias!AA116="-","-",Economias!AA116)</f>
        <v>-</v>
      </c>
      <c r="I120" s="127" t="str">
        <f>IF(H120="-","-",IF((Economias!C116-Economias!G116)&gt;=0,IF((Economias!J116*(1+H120))&lt;=D120,Economias!J116*(1+H120),D120),Economias!J116*(1+H120)))</f>
        <v>-</v>
      </c>
      <c r="J120" s="127" t="str">
        <f>IF($H120="-","-",IF((Economias!D116-Economias!H116)&gt;0,IF((I120*(1+$H120))&lt;=E120,I120*(1+$H120),E120),I120*(1+$H120)))</f>
        <v>-</v>
      </c>
      <c r="K120" s="127" t="str">
        <f>IF($H120="-","-",IF((Economias!E116-Economias!I116)&gt;0,IF((J120*(1+$H120))&lt;=F120,J120*(1+$H120),F120),J120*(1+$H120)))</f>
        <v>-</v>
      </c>
      <c r="L120" s="127" t="str">
        <f>IF($H120="-","-",IF((Economias!F116-Economias!J116)&gt;0,IF((K120*(1+$H120))&lt;=G120,K120*(1+$H120),G120),K120*(1+$H120)))</f>
        <v>-</v>
      </c>
      <c r="M120" s="54" t="str">
        <f>IF(Economias!AE116="-","-",Economias!AE116)</f>
        <v>-</v>
      </c>
      <c r="N120" s="43" t="str">
        <f>IF(M120="-","-",Economias!N116*(1+M120))</f>
        <v>-</v>
      </c>
      <c r="O120" s="43" t="str">
        <f t="shared" ref="O120:Q120" si="216">IF($M120="-","-",N120*(1+$M120))</f>
        <v>-</v>
      </c>
      <c r="P120" s="43" t="str">
        <f t="shared" si="216"/>
        <v>-</v>
      </c>
      <c r="Q120" s="43" t="str">
        <f t="shared" si="216"/>
        <v>-</v>
      </c>
      <c r="R120" s="43" t="s">
        <v>289</v>
      </c>
      <c r="S120" s="62" t="str">
        <f t="shared" si="133"/>
        <v xml:space="preserve">   </v>
      </c>
      <c r="U120" s="48" t="str">
        <f>Economias!S116</f>
        <v>ok</v>
      </c>
    </row>
    <row r="121" spans="1:21" x14ac:dyDescent="0.2">
      <c r="A121" s="41">
        <v>110</v>
      </c>
      <c r="B121" s="42" t="s">
        <v>48</v>
      </c>
      <c r="C121" s="54">
        <f>Economias!W117</f>
        <v>2.8658244333604626E-2</v>
      </c>
      <c r="D121" s="43">
        <f>Economias!F117*(1+C121)</f>
        <v>7585.3258937159999</v>
      </c>
      <c r="E121" s="43">
        <f t="shared" ref="E121:G121" si="217">D121*(1+$C121)</f>
        <v>7802.7080165281304</v>
      </c>
      <c r="F121" s="43">
        <f t="shared" si="217"/>
        <v>8026.3199293295684</v>
      </c>
      <c r="G121" s="43">
        <f t="shared" si="217"/>
        <v>8256.3401669639752</v>
      </c>
      <c r="H121" s="54" t="str">
        <f>IF(Economias!AA117="-","-",Economias!AA117)</f>
        <v>-</v>
      </c>
      <c r="I121" s="127" t="str">
        <f>IF(H121="-","-",IF((Economias!C117-Economias!G117)&gt;=0,IF((Economias!J117*(1+H121))&lt;=D121,Economias!J117*(1+H121),D121),Economias!J117*(1+H121)))</f>
        <v>-</v>
      </c>
      <c r="J121" s="127" t="str">
        <f>IF($H121="-","-",IF((Economias!D117-Economias!H117)&gt;0,IF((I121*(1+$H121))&lt;=E121,I121*(1+$H121),E121),I121*(1+$H121)))</f>
        <v>-</v>
      </c>
      <c r="K121" s="127" t="str">
        <f>IF($H121="-","-",IF((Economias!E117-Economias!I117)&gt;0,IF((J121*(1+$H121))&lt;=F121,J121*(1+$H121),F121),J121*(1+$H121)))</f>
        <v>-</v>
      </c>
      <c r="L121" s="127" t="str">
        <f>IF($H121="-","-",IF((Economias!F117-Economias!J117)&gt;0,IF((K121*(1+$H121))&lt;=G121,K121*(1+$H121),G121),K121*(1+$H121)))</f>
        <v>-</v>
      </c>
      <c r="M121" s="54" t="str">
        <f>IF(Economias!AE117="-","-",Economias!AE117)</f>
        <v>-</v>
      </c>
      <c r="N121" s="43" t="str">
        <f>IF(M121="-","-",Economias!N117*(1+M121))</f>
        <v>-</v>
      </c>
      <c r="O121" s="43" t="str">
        <f t="shared" ref="O121:Q121" si="218">IF($M121="-","-",N121*(1+$M121))</f>
        <v>-</v>
      </c>
      <c r="P121" s="43" t="str">
        <f t="shared" si="218"/>
        <v>-</v>
      </c>
      <c r="Q121" s="43" t="str">
        <f t="shared" si="218"/>
        <v>-</v>
      </c>
      <c r="R121" s="43"/>
      <c r="S121" s="62" t="str">
        <f t="shared" si="133"/>
        <v xml:space="preserve">   </v>
      </c>
      <c r="U121" s="48" t="str">
        <f>Economias!S117</f>
        <v>ok</v>
      </c>
    </row>
    <row r="122" spans="1:21" x14ac:dyDescent="0.2">
      <c r="A122" s="41">
        <v>111</v>
      </c>
      <c r="B122" s="42" t="s">
        <v>157</v>
      </c>
      <c r="C122" s="54">
        <f>Economias!W118</f>
        <v>2.4033402766653805E-2</v>
      </c>
      <c r="D122" s="43">
        <f>Economias!F118*(1+C122)</f>
        <v>2997.3457698979955</v>
      </c>
      <c r="E122" s="43">
        <f t="shared" ref="E122:G122" si="219">D122*(1+$C122)</f>
        <v>3069.3821880168798</v>
      </c>
      <c r="F122" s="43">
        <f t="shared" si="219"/>
        <v>3143.1498863862826</v>
      </c>
      <c r="G122" s="43">
        <f t="shared" si="219"/>
        <v>3218.6904735617663</v>
      </c>
      <c r="H122" s="54" t="str">
        <f>IF(Economias!AA118="-","-",Economias!AA118)</f>
        <v>-</v>
      </c>
      <c r="I122" s="127" t="str">
        <f>IF(H122="-","-",IF((Economias!C118-Economias!G118)&gt;=0,IF((Economias!J118*(1+H122))&lt;=D122,Economias!J118*(1+H122),D122),Economias!J118*(1+H122)))</f>
        <v>-</v>
      </c>
      <c r="J122" s="127" t="str">
        <f>IF($H122="-","-",IF((Economias!D118-Economias!H118)&gt;0,IF((I122*(1+$H122))&lt;=E122,I122*(1+$H122),E122),I122*(1+$H122)))</f>
        <v>-</v>
      </c>
      <c r="K122" s="127" t="str">
        <f>IF($H122="-","-",IF((Economias!E118-Economias!I118)&gt;0,IF((J122*(1+$H122))&lt;=F122,J122*(1+$H122),F122),J122*(1+$H122)))</f>
        <v>-</v>
      </c>
      <c r="L122" s="127" t="str">
        <f>IF($H122="-","-",IF((Economias!F118-Economias!J118)&gt;0,IF((K122*(1+$H122))&lt;=G122,K122*(1+$H122),G122),K122*(1+$H122)))</f>
        <v>-</v>
      </c>
      <c r="M122" s="54" t="str">
        <f>IF(Economias!AE118="-","-",Economias!AE118)</f>
        <v>-</v>
      </c>
      <c r="N122" s="43" t="str">
        <f>IF(M122="-","-",Economias!N118*(1+M122))</f>
        <v>-</v>
      </c>
      <c r="O122" s="43" t="str">
        <f t="shared" ref="O122:Q122" si="220">IF($M122="-","-",N122*(1+$M122))</f>
        <v>-</v>
      </c>
      <c r="P122" s="43" t="str">
        <f t="shared" si="220"/>
        <v>-</v>
      </c>
      <c r="Q122" s="43" t="str">
        <f t="shared" si="220"/>
        <v>-</v>
      </c>
      <c r="R122" s="43"/>
      <c r="S122" s="62" t="str">
        <f t="shared" si="133"/>
        <v xml:space="preserve">   </v>
      </c>
      <c r="U122" s="48" t="str">
        <f>Economias!S118</f>
        <v>ok</v>
      </c>
    </row>
    <row r="123" spans="1:21" x14ac:dyDescent="0.2">
      <c r="A123" s="41">
        <v>112</v>
      </c>
      <c r="B123" s="42" t="s">
        <v>49</v>
      </c>
      <c r="C123" s="54">
        <f>Economias!W119</f>
        <v>1.0846673539282892E-2</v>
      </c>
      <c r="D123" s="43">
        <f>Economias!F119*(1+C123)</f>
        <v>10699.812039413309</v>
      </c>
      <c r="E123" s="43">
        <f t="shared" ref="E123:G123" si="221">D123*(1+$C123)</f>
        <v>10815.869407536515</v>
      </c>
      <c r="F123" s="43">
        <f t="shared" si="221"/>
        <v>10933.18561204358</v>
      </c>
      <c r="G123" s="43">
        <f t="shared" si="221"/>
        <v>11051.774307121803</v>
      </c>
      <c r="H123" s="54">
        <f>IF(Economias!AA119="-","-",Economias!AA119)</f>
        <v>8.2268483965223516E-3</v>
      </c>
      <c r="I123" s="127">
        <f>IF(H123="-","-",IF((Economias!C119-Economias!G119)&gt;=0,IF((Economias!J119*(1+H123))&lt;=D123,Economias!J119*(1+H123),D123),Economias!J119*(1+H123)))</f>
        <v>9345.2546577873673</v>
      </c>
      <c r="J123" s="127">
        <f>IF($H123="-","-",IF((Economias!D119-Economias!H119)&gt;0,IF((I123*(1+$H123))&lt;=E123,I123*(1+$H123),E123),I123*(1+$H123)))</f>
        <v>9422.1366510838798</v>
      </c>
      <c r="K123" s="127">
        <f>IF($H123="-","-",IF((Economias!E119-Economias!I119)&gt;0,IF((J123*(1+$H123))&lt;=F123,J123*(1+$H123),F123),J123*(1+$H123)))</f>
        <v>9499.651140883665</v>
      </c>
      <c r="L123" s="127">
        <f>IF($H123="-","-",IF((Economias!F119-Economias!J119)&gt;0,IF((K123*(1+$H123))&lt;=G123,K123*(1+$H123),G123),K123*(1+$H123)))</f>
        <v>9577.8033306395664</v>
      </c>
      <c r="M123" s="54">
        <f>IF(Economias!AE119="-","-",Economias!AE119)</f>
        <v>-8.8904422979156073E-3</v>
      </c>
      <c r="N123" s="43">
        <f>IF(M123="-","-",Economias!N119*(1+M123))</f>
        <v>272.55512836807321</v>
      </c>
      <c r="O123" s="43">
        <f t="shared" ref="O123:Q123" si="222">IF($M123="-","-",N123*(1+$M123))</f>
        <v>270.1319927263159</v>
      </c>
      <c r="P123" s="43">
        <f t="shared" si="222"/>
        <v>267.73039983216165</v>
      </c>
      <c r="Q123" s="43">
        <f t="shared" si="222"/>
        <v>265.35015816105596</v>
      </c>
      <c r="R123" s="43"/>
      <c r="S123" s="62" t="str">
        <f t="shared" si="133"/>
        <v>ok</v>
      </c>
      <c r="U123" s="48" t="str">
        <f>Economias!S119</f>
        <v>ok</v>
      </c>
    </row>
    <row r="124" spans="1:21" x14ac:dyDescent="0.2">
      <c r="A124" s="41">
        <v>113</v>
      </c>
      <c r="B124" s="42" t="s">
        <v>158</v>
      </c>
      <c r="C124" s="54">
        <f>Economias!W120</f>
        <v>9.6720876759686641E-3</v>
      </c>
      <c r="D124" s="43">
        <f>Economias!F120*(1+C124)</f>
        <v>2022.3731916149652</v>
      </c>
      <c r="E124" s="43">
        <f t="shared" ref="E124:G124" si="223">D124*(1+$C124)</f>
        <v>2041.9337624377936</v>
      </c>
      <c r="F124" s="43">
        <f t="shared" si="223"/>
        <v>2061.6835248166126</v>
      </c>
      <c r="G124" s="43">
        <f t="shared" si="223"/>
        <v>2081.6243086287391</v>
      </c>
      <c r="H124" s="54" t="str">
        <f>IF(Economias!AA120="-","-",Economias!AA120)</f>
        <v>-</v>
      </c>
      <c r="I124" s="127" t="str">
        <f>IF(H124="-","-",IF((Economias!C120-Economias!G120)&gt;=0,IF((Economias!J120*(1+H124))&lt;=D124,Economias!J120*(1+H124),D124),Economias!J120*(1+H124)))</f>
        <v>-</v>
      </c>
      <c r="J124" s="127" t="str">
        <f>IF($H124="-","-",IF((Economias!D120-Economias!H120)&gt;0,IF((I124*(1+$H124))&lt;=E124,I124*(1+$H124),E124),I124*(1+$H124)))</f>
        <v>-</v>
      </c>
      <c r="K124" s="127" t="str">
        <f>IF($H124="-","-",IF((Economias!E120-Economias!I120)&gt;0,IF((J124*(1+$H124))&lt;=F124,J124*(1+$H124),F124),J124*(1+$H124)))</f>
        <v>-</v>
      </c>
      <c r="L124" s="127" t="str">
        <f>IF($H124="-","-",IF((Economias!F120-Economias!J120)&gt;0,IF((K124*(1+$H124))&lt;=G124,K124*(1+$H124),G124),K124*(1+$H124)))</f>
        <v>-</v>
      </c>
      <c r="M124" s="54" t="str">
        <f>IF(Economias!AE120="-","-",Economias!AE120)</f>
        <v>-</v>
      </c>
      <c r="N124" s="43" t="str">
        <f>IF(M124="-","-",Economias!N120*(1+M124))</f>
        <v>-</v>
      </c>
      <c r="O124" s="43" t="str">
        <f t="shared" ref="O124:Q124" si="224">IF($M124="-","-",N124*(1+$M124))</f>
        <v>-</v>
      </c>
      <c r="P124" s="43" t="str">
        <f t="shared" si="224"/>
        <v>-</v>
      </c>
      <c r="Q124" s="43" t="str">
        <f t="shared" si="224"/>
        <v>-</v>
      </c>
      <c r="R124" s="43"/>
      <c r="S124" s="62" t="str">
        <f t="shared" si="133"/>
        <v xml:space="preserve">   </v>
      </c>
      <c r="U124" s="48" t="str">
        <f>Economias!S120</f>
        <v>ok</v>
      </c>
    </row>
    <row r="125" spans="1:21" x14ac:dyDescent="0.2">
      <c r="A125" s="41">
        <v>114</v>
      </c>
      <c r="B125" s="42" t="s">
        <v>159</v>
      </c>
      <c r="C125" s="54">
        <f>Economias!W121</f>
        <v>1.7534363116224135E-2</v>
      </c>
      <c r="D125" s="43">
        <f>Economias!F121*(1+C125)</f>
        <v>3445.3713535115348</v>
      </c>
      <c r="E125" s="43">
        <f t="shared" ref="E125:G125" si="225">D125*(1+$C125)</f>
        <v>3505.7837458942427</v>
      </c>
      <c r="F125" s="43">
        <f t="shared" si="225"/>
        <v>3567.2554311017088</v>
      </c>
      <c r="G125" s="43">
        <f t="shared" si="225"/>
        <v>3629.8049831589688</v>
      </c>
      <c r="H125" s="54">
        <f>IF(Economias!AA121="-","-",Economias!AA121)</f>
        <v>1.2489359135583846E-2</v>
      </c>
      <c r="I125" s="127">
        <f>IF(H125="-","-",IF((Economias!C121-Economias!G121)&gt;=0,IF((Economias!J121*(1+H125))&lt;=D125,Economias!J121*(1+H125),D125),Economias!J121*(1+H125)))</f>
        <v>2853.1950140440754</v>
      </c>
      <c r="J125" s="127">
        <f>IF($H125="-","-",IF((Economias!D121-Economias!H121)&gt;0,IF((I125*(1+$H125))&lt;=E125,I125*(1+$H125),E125),I125*(1+$H125)))</f>
        <v>2888.8295912583294</v>
      </c>
      <c r="K125" s="127">
        <f>IF($H125="-","-",IF((Economias!E121-Economias!I121)&gt;0,IF((J125*(1+$H125))&lt;=F125,J125*(1+$H125),F125),J125*(1+$H125)))</f>
        <v>2924.9092215050568</v>
      </c>
      <c r="L125" s="127">
        <f>IF($H125="-","-",IF((Economias!F121-Economias!J121)&gt;0,IF((K125*(1+$H125))&lt;=G125,K125*(1+$H125),G125),K125*(1+$H125)))</f>
        <v>2961.4394632114145</v>
      </c>
      <c r="M125" s="54">
        <f>IF(Economias!AE121="-","-",Economias!AE121)</f>
        <v>-6.8181818181818177E-2</v>
      </c>
      <c r="N125" s="43">
        <f>IF(M125="-","-",Economias!N121*(1+M125))</f>
        <v>17.704545454545457</v>
      </c>
      <c r="O125" s="43">
        <f t="shared" ref="O125:Q125" si="226">IF($M125="-","-",N125*(1+$M125))</f>
        <v>16.497417355371905</v>
      </c>
      <c r="P125" s="43">
        <f t="shared" si="226"/>
        <v>15.372593444778367</v>
      </c>
      <c r="Q125" s="43">
        <f t="shared" si="226"/>
        <v>14.324462073543479</v>
      </c>
      <c r="R125" s="43"/>
      <c r="S125" s="62" t="str">
        <f t="shared" si="133"/>
        <v>ok</v>
      </c>
      <c r="U125" s="48" t="str">
        <f>Economias!S121</f>
        <v>ok</v>
      </c>
    </row>
    <row r="126" spans="1:21" x14ac:dyDescent="0.2">
      <c r="A126" s="41">
        <v>115</v>
      </c>
      <c r="B126" s="42" t="s">
        <v>160</v>
      </c>
      <c r="C126" s="54">
        <f>Economias!W122</f>
        <v>2.7376887237515923E-2</v>
      </c>
      <c r="D126" s="43">
        <f>Economias!F122*(1+C126)</f>
        <v>43462.151837695877</v>
      </c>
      <c r="E126" s="43">
        <f t="shared" ref="E126:G126" si="227">D126*(1+$C126)</f>
        <v>44652.010267656275</v>
      </c>
      <c r="F126" s="43">
        <f t="shared" si="227"/>
        <v>45874.443317682308</v>
      </c>
      <c r="G126" s="43">
        <f t="shared" si="227"/>
        <v>47130.342779474311</v>
      </c>
      <c r="H126" s="54">
        <f>IF(Economias!AA122="-","-",Economias!AA122)</f>
        <v>2.4556210724933636E-2</v>
      </c>
      <c r="I126" s="127">
        <f>IF(H126="-","-",IF((Economias!C122-Economias!G122)&gt;=0,IF((Economias!J122*(1+H126))&lt;=D126,Economias!J122*(1+H126),D126),Economias!J122*(1+H126)))</f>
        <v>44036.45049316837</v>
      </c>
      <c r="J126" s="127">
        <f>IF($H126="-","-",IF((Economias!D122-Economias!H122)&gt;0,IF((I126*(1+$H126))&lt;=E126,I126*(1+$H126),E126),I126*(1+$H126)))</f>
        <v>45117.818851056712</v>
      </c>
      <c r="K126" s="127">
        <f>IF($H126="-","-",IF((Economias!E122-Economias!I122)&gt;0,IF((J126*(1+$H126))&lt;=F126,J126*(1+$H126),F126),J126*(1+$H126)))</f>
        <v>46225.741518212642</v>
      </c>
      <c r="L126" s="127">
        <f>IF($H126="-","-",IF((Economias!F122-Economias!J122)&gt;0,IF((K126*(1+$H126))&lt;=G126,K126*(1+$H126),G126),K126*(1+$H126)))</f>
        <v>47360.870567850179</v>
      </c>
      <c r="M126" s="54">
        <f>IF(Economias!AE122="-","-",Economias!AE122)</f>
        <v>-1.526374859708193E-2</v>
      </c>
      <c r="N126" s="43">
        <f>IF(M126="-","-",Economias!N122*(1+M126))</f>
        <v>2552.4363636363637</v>
      </c>
      <c r="O126" s="43">
        <f t="shared" ref="O126:Q126" si="228">IF($M126="-","-",N126*(1+$M126))</f>
        <v>2513.4766166717682</v>
      </c>
      <c r="P126" s="43">
        <f t="shared" si="228"/>
        <v>2475.1115414902465</v>
      </c>
      <c r="Q126" s="43">
        <f t="shared" si="228"/>
        <v>2437.3320611712033</v>
      </c>
      <c r="R126" s="43"/>
      <c r="S126" s="62" t="str">
        <f t="shared" si="133"/>
        <v>Limitar a água</v>
      </c>
      <c r="T126" s="39" t="s">
        <v>286</v>
      </c>
      <c r="U126" s="48" t="str">
        <f>Economias!S122</f>
        <v>esgoto maior</v>
      </c>
    </row>
    <row r="127" spans="1:21" x14ac:dyDescent="0.2">
      <c r="A127" s="41">
        <v>116</v>
      </c>
      <c r="B127" s="42" t="s">
        <v>161</v>
      </c>
      <c r="C127" s="54">
        <f>Economias!W123</f>
        <v>2.3975774071107334E-2</v>
      </c>
      <c r="D127" s="43">
        <f>Economias!F123*(1+C127)</f>
        <v>895.97880231221893</v>
      </c>
      <c r="E127" s="43">
        <f t="shared" ref="E127:G127" si="229">D127*(1+$C127)</f>
        <v>917.46058764895804</v>
      </c>
      <c r="F127" s="43">
        <f t="shared" si="229"/>
        <v>939.45741541757479</v>
      </c>
      <c r="G127" s="43">
        <f t="shared" si="229"/>
        <v>961.98163415905299</v>
      </c>
      <c r="H127" s="54" t="str">
        <f>IF(Economias!AA123="-","-",Economias!AA123)</f>
        <v>-</v>
      </c>
      <c r="I127" s="127" t="str">
        <f>IF(H127="-","-",IF((Economias!C123-Economias!G123)&gt;=0,IF((Economias!J123*(1+H127))&lt;=D127,Economias!J123*(1+H127),D127),Economias!J123*(1+H127)))</f>
        <v>-</v>
      </c>
      <c r="J127" s="127" t="str">
        <f>IF($H127="-","-",IF((Economias!D123-Economias!H123)&gt;0,IF((I127*(1+$H127))&lt;=E127,I127*(1+$H127),E127),I127*(1+$H127)))</f>
        <v>-</v>
      </c>
      <c r="K127" s="127" t="str">
        <f>IF($H127="-","-",IF((Economias!E123-Economias!I123)&gt;0,IF((J127*(1+$H127))&lt;=F127,J127*(1+$H127),F127),J127*(1+$H127)))</f>
        <v>-</v>
      </c>
      <c r="L127" s="127" t="str">
        <f>IF($H127="-","-",IF((Economias!F123-Economias!J123)&gt;0,IF((K127*(1+$H127))&lt;=G127,K127*(1+$H127),G127),K127*(1+$H127)))</f>
        <v>-</v>
      </c>
      <c r="M127" s="54" t="str">
        <f>IF(Economias!AE123="-","-",Economias!AE123)</f>
        <v>-</v>
      </c>
      <c r="N127" s="43" t="str">
        <f>IF(M127="-","-",Economias!N123*(1+M127))</f>
        <v>-</v>
      </c>
      <c r="O127" s="43" t="str">
        <f t="shared" ref="O127:Q127" si="230">IF($M127="-","-",N127*(1+$M127))</f>
        <v>-</v>
      </c>
      <c r="P127" s="43" t="str">
        <f t="shared" si="230"/>
        <v>-</v>
      </c>
      <c r="Q127" s="43" t="str">
        <f t="shared" si="230"/>
        <v>-</v>
      </c>
      <c r="R127" s="43"/>
      <c r="S127" s="62" t="str">
        <f t="shared" si="133"/>
        <v xml:space="preserve">   </v>
      </c>
      <c r="U127" s="48" t="str">
        <f>Economias!S123</f>
        <v>ok</v>
      </c>
    </row>
    <row r="128" spans="1:21" x14ac:dyDescent="0.2">
      <c r="A128" s="41">
        <v>117</v>
      </c>
      <c r="B128" s="42" t="s">
        <v>162</v>
      </c>
      <c r="C128" s="54">
        <f>Economias!W124</f>
        <v>9.993591673973597E-3</v>
      </c>
      <c r="D128" s="43">
        <f>Economias!F124*(1+C128)</f>
        <v>2268.4456068997447</v>
      </c>
      <c r="E128" s="43">
        <f t="shared" ref="E128:G128" si="231">D128*(1+$C128)</f>
        <v>2291.1155260297196</v>
      </c>
      <c r="F128" s="43">
        <f t="shared" si="231"/>
        <v>2314.0119990747617</v>
      </c>
      <c r="G128" s="43">
        <f t="shared" si="231"/>
        <v>2337.1372901221898</v>
      </c>
      <c r="H128" s="54" t="str">
        <f>IF(Economias!AA124="-","-",Economias!AA124)</f>
        <v>-</v>
      </c>
      <c r="I128" s="127" t="str">
        <f>IF(H128="-","-",IF((Economias!C124-Economias!G124)&gt;=0,IF((Economias!J124*(1+H128))&lt;=D128,Economias!J124*(1+H128),D128),Economias!J124*(1+H128)))</f>
        <v>-</v>
      </c>
      <c r="J128" s="127" t="str">
        <f>IF($H128="-","-",IF((Economias!D124-Economias!H124)&gt;0,IF((I128*(1+$H128))&lt;=E128,I128*(1+$H128),E128),I128*(1+$H128)))</f>
        <v>-</v>
      </c>
      <c r="K128" s="127" t="str">
        <f>IF($H128="-","-",IF((Economias!E124-Economias!I124)&gt;0,IF((J128*(1+$H128))&lt;=F128,J128*(1+$H128),F128),J128*(1+$H128)))</f>
        <v>-</v>
      </c>
      <c r="L128" s="127" t="str">
        <f>IF($H128="-","-",IF((Economias!F124-Economias!J124)&gt;0,IF((K128*(1+$H128))&lt;=G128,K128*(1+$H128),G128),K128*(1+$H128)))</f>
        <v>-</v>
      </c>
      <c r="M128" s="54" t="str">
        <f>IF(Economias!AE124="-","-",Economias!AE124)</f>
        <v>-</v>
      </c>
      <c r="N128" s="43" t="str">
        <f>IF(M128="-","-",Economias!N124*(1+M128))</f>
        <v>-</v>
      </c>
      <c r="O128" s="43" t="str">
        <f t="shared" ref="O128:Q128" si="232">IF($M128="-","-",N128*(1+$M128))</f>
        <v>-</v>
      </c>
      <c r="P128" s="43" t="str">
        <f t="shared" si="232"/>
        <v>-</v>
      </c>
      <c r="Q128" s="43" t="str">
        <f t="shared" si="232"/>
        <v>-</v>
      </c>
      <c r="R128" s="43"/>
      <c r="S128" s="62" t="str">
        <f t="shared" si="133"/>
        <v xml:space="preserve">   </v>
      </c>
      <c r="U128" s="48" t="str">
        <f>Economias!S124</f>
        <v>ok</v>
      </c>
    </row>
    <row r="129" spans="1:21" x14ac:dyDescent="0.2">
      <c r="A129" s="41">
        <v>118</v>
      </c>
      <c r="B129" s="42" t="s">
        <v>163</v>
      </c>
      <c r="C129" s="54">
        <f>Economias!W125</f>
        <v>1.1447346762578298E-2</v>
      </c>
      <c r="D129" s="43">
        <f>Economias!F125*(1+C129)</f>
        <v>17658.859227127854</v>
      </c>
      <c r="E129" s="43">
        <f t="shared" ref="E129:G129" si="233">D129*(1+$C129)</f>
        <v>17861.00631213234</v>
      </c>
      <c r="F129" s="43">
        <f t="shared" si="233"/>
        <v>18065.467444915917</v>
      </c>
      <c r="G129" s="43">
        <f t="shared" si="233"/>
        <v>18272.269115185936</v>
      </c>
      <c r="H129" s="54">
        <f>IF(Economias!AA125="-","-",Economias!AA125)</f>
        <v>1.1768179251778954E-2</v>
      </c>
      <c r="I129" s="127">
        <f>IF(H129="-","-",IF((Economias!C125-Economias!G125)&gt;=0,IF((Economias!J125*(1+H129))&lt;=D129,Economias!J125*(1+H129),D129),Economias!J125*(1+H129)))</f>
        <v>4876.7226239935744</v>
      </c>
      <c r="J129" s="127">
        <f>IF($H129="-","-",IF((Economias!D125-Economias!H125)&gt;0,IF((I129*(1+$H129))&lt;=E129,I129*(1+$H129),E129),I129*(1+$H129)))</f>
        <v>4934.112769993937</v>
      </c>
      <c r="K129" s="127">
        <f>IF($H129="-","-",IF((Economias!E125-Economias!I125)&gt;0,IF((J129*(1+$H129))&lt;=F129,J129*(1+$H129),F129),J129*(1+$H129)))</f>
        <v>4992.178293519717</v>
      </c>
      <c r="L129" s="127">
        <f>IF($H129="-","-",IF((Economias!F125-Economias!J125)&gt;0,IF((K129*(1+$H129))&lt;=G129,K129*(1+$H129),G129),K129*(1+$H129)))</f>
        <v>5050.9271425346969</v>
      </c>
      <c r="M129" s="54">
        <f>IF(Economias!AE125="-","-",Economias!AE125)</f>
        <v>-2.6776668114054103E-3</v>
      </c>
      <c r="N129" s="43">
        <f>IF(M129="-","-",Economias!N125*(1+M129))</f>
        <v>145.60906064553481</v>
      </c>
      <c r="O129" s="43">
        <f t="shared" ref="O129:Q129" si="234">IF($M129="-","-",N129*(1+$M129))</f>
        <v>145.21916809640433</v>
      </c>
      <c r="P129" s="43">
        <f t="shared" si="234"/>
        <v>144.83031954961268</v>
      </c>
      <c r="Q129" s="43">
        <f t="shared" si="234"/>
        <v>144.44251220966945</v>
      </c>
      <c r="R129" s="43"/>
      <c r="S129" s="62" t="str">
        <f t="shared" si="133"/>
        <v>ok</v>
      </c>
      <c r="U129" s="48" t="str">
        <f>Economias!S125</f>
        <v>ok</v>
      </c>
    </row>
    <row r="130" spans="1:21" x14ac:dyDescent="0.2">
      <c r="A130" s="41">
        <v>119</v>
      </c>
      <c r="B130" s="42" t="s">
        <v>50</v>
      </c>
      <c r="C130" s="54">
        <f>Economias!W126</f>
        <v>2.7881923949784306E-2</v>
      </c>
      <c r="D130" s="43">
        <f>Economias!F126*(1+C130)</f>
        <v>42988.077823427877</v>
      </c>
      <c r="E130" s="43">
        <f t="shared" ref="E130:G130" si="235">D130*(1+$C130)</f>
        <v>44186.668140048103</v>
      </c>
      <c r="F130" s="43">
        <f t="shared" si="235"/>
        <v>45418.67746072328</v>
      </c>
      <c r="G130" s="43">
        <f t="shared" si="235"/>
        <v>46685.03757158295</v>
      </c>
      <c r="H130" s="54">
        <f>IF(Economias!AA126="-","-",Economias!AA126)</f>
        <v>7.0129671056625265E-2</v>
      </c>
      <c r="I130" s="127">
        <f>IF(H130="-","-",IF((Economias!C126-Economias!G126)&gt;=0,IF((Economias!J126*(1+H130))&lt;=D130,Economias!J126*(1+H130),D130),Economias!J126*(1+H130)))</f>
        <v>38817.883687908026</v>
      </c>
      <c r="J130" s="127">
        <f>IF($H130="-","-",IF((Economias!D126-Economias!H126)&gt;0,IF((I130*(1+$H130))&lt;=E130,I130*(1+$H130),E130),I130*(1+$H130)))</f>
        <v>41540.169102055355</v>
      </c>
      <c r="K130" s="127">
        <f>IF($H130="-","-",IF((Economias!E126-Economias!I126)&gt;0,IF((J130*(1+$H130))&lt;=F130,J130*(1+$H130),F130),J130*(1+$H130)))</f>
        <v>44453.367496819083</v>
      </c>
      <c r="L130" s="127">
        <f>IF($H130="-","-",IF((Economias!F126-Economias!J126)&gt;0,IF((K130*(1+$H130))&lt;=G130,K130*(1+$H130),G130),K130*(1+$H130)))</f>
        <v>46685.03757158295</v>
      </c>
      <c r="M130" s="54">
        <f>IF(Economias!AE126="-","-",Economias!AE126)</f>
        <v>-1.4194539436387908E-2</v>
      </c>
      <c r="N130" s="43">
        <f>IF(M130="-","-",Economias!N126*(1+M130))</f>
        <v>1427.4463068961102</v>
      </c>
      <c r="O130" s="43">
        <f t="shared" ref="O130:Q130" si="236">IF($M130="-","-",N130*(1+$M130))</f>
        <v>1407.184363999547</v>
      </c>
      <c r="P130" s="43">
        <f t="shared" si="236"/>
        <v>1387.2100300504869</v>
      </c>
      <c r="Q130" s="43">
        <f t="shared" si="236"/>
        <v>1367.5192225723824</v>
      </c>
      <c r="R130" s="43"/>
      <c r="S130" s="62" t="str">
        <f t="shared" si="133"/>
        <v>ok</v>
      </c>
      <c r="T130" s="39" t="s">
        <v>285</v>
      </c>
      <c r="U130" s="48" t="str">
        <f>Economias!S126</f>
        <v>ok</v>
      </c>
    </row>
    <row r="131" spans="1:21" x14ac:dyDescent="0.2">
      <c r="A131" s="41">
        <v>120</v>
      </c>
      <c r="B131" s="42" t="s">
        <v>164</v>
      </c>
      <c r="C131" s="54">
        <f>Economias!W127</f>
        <v>1.9810732776443615E-2</v>
      </c>
      <c r="D131" s="43">
        <f>Economias!F127*(1+C131)</f>
        <v>1376.744489248199</v>
      </c>
      <c r="E131" s="43">
        <f t="shared" ref="E131:G131" si="237">D131*(1+$C131)</f>
        <v>1404.0188064261365</v>
      </c>
      <c r="F131" s="43">
        <f t="shared" si="237"/>
        <v>1431.8334478133461</v>
      </c>
      <c r="G131" s="43">
        <f t="shared" si="237"/>
        <v>1460.1991176283502</v>
      </c>
      <c r="H131" s="54" t="str">
        <f>IF(Economias!AA127="-","-",Economias!AA127)</f>
        <v>-</v>
      </c>
      <c r="I131" s="127" t="str">
        <f>IF(H131="-","-",IF((Economias!C127-Economias!G127)&gt;=0,IF((Economias!J127*(1+H131))&lt;=D131,Economias!J127*(1+H131),D131),Economias!J127*(1+H131)))</f>
        <v>-</v>
      </c>
      <c r="J131" s="127" t="str">
        <f>IF($H131="-","-",IF((Economias!D127-Economias!H127)&gt;0,IF((I131*(1+$H131))&lt;=E131,I131*(1+$H131),E131),I131*(1+$H131)))</f>
        <v>-</v>
      </c>
      <c r="K131" s="127" t="str">
        <f>IF($H131="-","-",IF((Economias!E127-Economias!I127)&gt;0,IF((J131*(1+$H131))&lt;=F131,J131*(1+$H131),F131),J131*(1+$H131)))</f>
        <v>-</v>
      </c>
      <c r="L131" s="127" t="str">
        <f>IF($H131="-","-",IF((Economias!F127-Economias!J127)&gt;0,IF((K131*(1+$H131))&lt;=G131,K131*(1+$H131),G131),K131*(1+$H131)))</f>
        <v>-</v>
      </c>
      <c r="M131" s="54" t="str">
        <f>IF(Economias!AE127="-","-",Economias!AE127)</f>
        <v>-</v>
      </c>
      <c r="N131" s="43" t="str">
        <f>IF(M131="-","-",Economias!N127*(1+M131))</f>
        <v>-</v>
      </c>
      <c r="O131" s="43" t="str">
        <f t="shared" ref="O131:Q131" si="238">IF($M131="-","-",N131*(1+$M131))</f>
        <v>-</v>
      </c>
      <c r="P131" s="43" t="str">
        <f t="shared" si="238"/>
        <v>-</v>
      </c>
      <c r="Q131" s="43" t="str">
        <f t="shared" si="238"/>
        <v>-</v>
      </c>
      <c r="R131" s="43"/>
      <c r="S131" s="62" t="str">
        <f t="shared" si="133"/>
        <v xml:space="preserve">   </v>
      </c>
      <c r="U131" s="48" t="str">
        <f>Economias!S127</f>
        <v>ok</v>
      </c>
    </row>
    <row r="132" spans="1:21" x14ac:dyDescent="0.2">
      <c r="A132" s="41">
        <v>121</v>
      </c>
      <c r="B132" s="42" t="s">
        <v>165</v>
      </c>
      <c r="C132" s="54">
        <f>Economias!W128</f>
        <v>6.6619869250665043E-3</v>
      </c>
      <c r="D132" s="43">
        <f>Economias!F128*(1+C132)</f>
        <v>970.42215539576421</v>
      </c>
      <c r="E132" s="43">
        <f t="shared" ref="E132:G132" si="239">D132*(1+$C132)</f>
        <v>976.88709510680576</v>
      </c>
      <c r="F132" s="43">
        <f t="shared" si="239"/>
        <v>983.39510416167354</v>
      </c>
      <c r="G132" s="43">
        <f t="shared" si="239"/>
        <v>989.94646948777313</v>
      </c>
      <c r="H132" s="54" t="str">
        <f>IF(Economias!AA128="-","-",Economias!AA128)</f>
        <v>-</v>
      </c>
      <c r="I132" s="127" t="str">
        <f>IF(H132="-","-",IF((Economias!C128-Economias!G128)&gt;=0,IF((Economias!J128*(1+H132))&lt;=D132,Economias!J128*(1+H132),D132),Economias!J128*(1+H132)))</f>
        <v>-</v>
      </c>
      <c r="J132" s="127" t="str">
        <f>IF($H132="-","-",IF((Economias!D128-Economias!H128)&gt;0,IF((I132*(1+$H132))&lt;=E132,I132*(1+$H132),E132),I132*(1+$H132)))</f>
        <v>-</v>
      </c>
      <c r="K132" s="127" t="str">
        <f>IF($H132="-","-",IF((Economias!E128-Economias!I128)&gt;0,IF((J132*(1+$H132))&lt;=F132,J132*(1+$H132),F132),J132*(1+$H132)))</f>
        <v>-</v>
      </c>
      <c r="L132" s="127" t="str">
        <f>IF($H132="-","-",IF((Economias!F128-Economias!J128)&gt;0,IF((K132*(1+$H132))&lt;=G132,K132*(1+$H132),G132),K132*(1+$H132)))</f>
        <v>-</v>
      </c>
      <c r="M132" s="54" t="str">
        <f>IF(Economias!AE128="-","-",Economias!AE128)</f>
        <v>-</v>
      </c>
      <c r="N132" s="43" t="str">
        <f>IF(M132="-","-",Economias!N128*(1+M132))</f>
        <v>-</v>
      </c>
      <c r="O132" s="43" t="str">
        <f t="shared" ref="O132:Q132" si="240">IF($M132="-","-",N132*(1+$M132))</f>
        <v>-</v>
      </c>
      <c r="P132" s="43" t="str">
        <f t="shared" si="240"/>
        <v>-</v>
      </c>
      <c r="Q132" s="43" t="str">
        <f t="shared" si="240"/>
        <v>-</v>
      </c>
      <c r="R132" s="43"/>
      <c r="S132" s="62" t="str">
        <f t="shared" si="133"/>
        <v xml:space="preserve">   </v>
      </c>
      <c r="U132" s="48" t="str">
        <f>Economias!S128</f>
        <v>ok</v>
      </c>
    </row>
    <row r="133" spans="1:21" x14ac:dyDescent="0.2">
      <c r="A133" s="41">
        <v>122</v>
      </c>
      <c r="B133" s="42" t="s">
        <v>166</v>
      </c>
      <c r="C133" s="54">
        <f>Economias!W129</f>
        <v>1.3360335635756143E-2</v>
      </c>
      <c r="D133" s="43">
        <f>Economias!F129*(1+C133)</f>
        <v>3011.7069175094671</v>
      </c>
      <c r="E133" s="43">
        <f t="shared" ref="E133:G133" si="241">D133*(1+$C133)</f>
        <v>3051.9443327639219</v>
      </c>
      <c r="F133" s="43">
        <f t="shared" si="241"/>
        <v>3092.7193333912915</v>
      </c>
      <c r="G133" s="43">
        <f t="shared" si="241"/>
        <v>3134.0391017125912</v>
      </c>
      <c r="H133" s="54">
        <f>IF(Economias!AA129="-","-",Economias!AA129)</f>
        <v>1.5171293694116269E-2</v>
      </c>
      <c r="I133" s="127">
        <f>IF(H133="-","-",IF((Economias!C129-Economias!G129)&gt;=0,IF((Economias!J129*(1+H133))&lt;=D133,Economias!J129*(1+H133),D133),Economias!J129*(1+H133)))</f>
        <v>2879.0257889165136</v>
      </c>
      <c r="J133" s="127">
        <f>IF($H133="-","-",IF((Economias!D129-Economias!H129)&gt;0,IF((I133*(1+$H133))&lt;=E133,I133*(1+$H133),E133),I133*(1+$H133)))</f>
        <v>2922.7043347131007</v>
      </c>
      <c r="K133" s="127">
        <f>IF($H133="-","-",IF((Economias!E129-Economias!I129)&gt;0,IF((J133*(1+$H133))&lt;=F133,J133*(1+$H133),F133),J133*(1+$H133)))</f>
        <v>2967.0455405560997</v>
      </c>
      <c r="L133" s="127">
        <f>IF($H133="-","-",IF((Economias!F129-Economias!J129)&gt;0,IF((K133*(1+$H133))&lt;=G133,K133*(1+$H133),G133),K133*(1+$H133)))</f>
        <v>3012.0594598556941</v>
      </c>
      <c r="M133" s="54">
        <f>IF(Economias!AE129="-","-",Economias!AE129)</f>
        <v>-1.3490839833121713E-2</v>
      </c>
      <c r="N133" s="43">
        <f>IF(M133="-","-",Economias!N129*(1+M133))</f>
        <v>143.04382822419734</v>
      </c>
      <c r="O133" s="43">
        <f t="shared" ref="O133:Q133" si="242">IF($M133="-","-",N133*(1+$M133))</f>
        <v>141.11404684850811</v>
      </c>
      <c r="P133" s="43">
        <f t="shared" si="242"/>
        <v>139.21029984427125</v>
      </c>
      <c r="Q133" s="43">
        <f t="shared" si="242"/>
        <v>137.33223598595134</v>
      </c>
      <c r="R133" s="43"/>
      <c r="S133" s="62" t="str">
        <f t="shared" si="133"/>
        <v>ok</v>
      </c>
      <c r="U133" s="48" t="str">
        <f>Economias!S129</f>
        <v>ok</v>
      </c>
    </row>
    <row r="134" spans="1:21" x14ac:dyDescent="0.2">
      <c r="A134" s="41">
        <v>123</v>
      </c>
      <c r="B134" s="42" t="s">
        <v>51</v>
      </c>
      <c r="C134" s="54">
        <f>Economias!W130</f>
        <v>2.2335802914093563E-2</v>
      </c>
      <c r="D134" s="43">
        <f>Economias!F130*(1+C134)</f>
        <v>7622.5357465274819</v>
      </c>
      <c r="E134" s="43">
        <f t="shared" ref="E134:G134" si="243">D134*(1+$C134)</f>
        <v>7792.7912026675531</v>
      </c>
      <c r="F134" s="43">
        <f t="shared" si="243"/>
        <v>7966.8494511210183</v>
      </c>
      <c r="G134" s="43">
        <f t="shared" si="243"/>
        <v>8144.7954303075121</v>
      </c>
      <c r="H134" s="54">
        <f>IF(Economias!AA130="-","-",Economias!AA130)</f>
        <v>1.4438323060438503E-2</v>
      </c>
      <c r="I134" s="127">
        <f>IF(H134="-","-",IF((Economias!C130-Economias!G130)&gt;=0,IF((Economias!J130*(1+H134))&lt;=D134,Economias!J130*(1+H134),D134),Economias!J130*(1+H134)))</f>
        <v>6103.8753898546593</v>
      </c>
      <c r="J134" s="127">
        <f>IF($H134="-","-",IF((Economias!D130-Economias!H130)&gt;0,IF((I134*(1+$H134))&lt;=E134,I134*(1+$H134),E134),I134*(1+$H134)))</f>
        <v>6192.0051146540409</v>
      </c>
      <c r="K134" s="127">
        <f>IF($H134="-","-",IF((Economias!E130-Economias!I130)&gt;0,IF((J134*(1+$H134))&lt;=F134,J134*(1+$H134),F134),J134*(1+$H134)))</f>
        <v>6281.4072848913038</v>
      </c>
      <c r="L134" s="127">
        <f>IF($H134="-","-",IF((Economias!F130-Economias!J130)&gt;0,IF((K134*(1+$H134))&lt;=G134,K134*(1+$H134),G134),K134*(1+$H134)))</f>
        <v>6372.100272544757</v>
      </c>
      <c r="M134" s="54">
        <f>IF(Economias!AE130="-","-",Economias!AE130)</f>
        <v>-6.3411247396435999E-3</v>
      </c>
      <c r="N134" s="43">
        <f>IF(M134="-","-",Economias!N130*(1+M134))</f>
        <v>142.09321916223095</v>
      </c>
      <c r="O134" s="43">
        <f t="shared" ref="O134:Q134" si="244">IF($M134="-","-",N134*(1+$M134))</f>
        <v>141.19218833486573</v>
      </c>
      <c r="P134" s="43">
        <f t="shared" si="244"/>
        <v>140.29687105637109</v>
      </c>
      <c r="Q134" s="43">
        <f t="shared" si="244"/>
        <v>139.40723109642093</v>
      </c>
      <c r="R134" s="43"/>
      <c r="S134" s="62" t="str">
        <f t="shared" si="133"/>
        <v>ok</v>
      </c>
      <c r="U134" s="48" t="str">
        <f>Economias!S130</f>
        <v>ok</v>
      </c>
    </row>
    <row r="135" spans="1:21" x14ac:dyDescent="0.2">
      <c r="A135" s="41">
        <v>124</v>
      </c>
      <c r="B135" s="42" t="s">
        <v>167</v>
      </c>
      <c r="C135" s="54">
        <f>Economias!W131</f>
        <v>2.9362054134256261E-2</v>
      </c>
      <c r="D135" s="43">
        <f>Economias!F131*(1+C135)</f>
        <v>837.90071206528467</v>
      </c>
      <c r="E135" s="43">
        <f t="shared" ref="E135:G135" si="245">D135*(1+$C135)</f>
        <v>862.5031981320775</v>
      </c>
      <c r="F135" s="43">
        <f t="shared" si="245"/>
        <v>887.8280637266007</v>
      </c>
      <c r="G135" s="43">
        <f t="shared" si="245"/>
        <v>913.89651939565306</v>
      </c>
      <c r="H135" s="54">
        <f>IF(Economias!AA131="-","-",Economias!AA131)</f>
        <v>2.5023789538278052E-2</v>
      </c>
      <c r="I135" s="127">
        <f>IF(H135="-","-",IF((Economias!C131-Economias!G131)&gt;=0,IF((Economias!J131*(1+H135))&lt;=D135,Economias!J131*(1+H135),D135),Economias!J131*(1+H135)))</f>
        <v>731.86698573033061</v>
      </c>
      <c r="J135" s="127">
        <f>IF($H135="-","-",IF((Economias!D131-Economias!H131)&gt;0,IF((I135*(1+$H135))&lt;=E135,I135*(1+$H135),E135),I135*(1+$H135)))</f>
        <v>750.18107115126043</v>
      </c>
      <c r="K135" s="127">
        <f>IF($H135="-","-",IF((Economias!E131-Economias!I131)&gt;0,IF((J135*(1+$H135))&lt;=F135,J135*(1+$H135),F135),J135*(1+$H135)))</f>
        <v>768.95344439134965</v>
      </c>
      <c r="L135" s="127">
        <f>IF($H135="-","-",IF((Economias!F131-Economias!J131)&gt;0,IF((K135*(1+$H135))&lt;=G135,K135*(1+$H135),G135),K135*(1+$H135)))</f>
        <v>788.19557354853282</v>
      </c>
      <c r="M135" s="54">
        <f>IF(Economias!AE131="-","-",Economias!AE131)</f>
        <v>0.31666666666666671</v>
      </c>
      <c r="N135" s="43">
        <f>IF(M135="-","-",Economias!N131*(1+M135))</f>
        <v>23.7</v>
      </c>
      <c r="O135" s="43">
        <f t="shared" ref="O135:Q135" si="246">IF($M135="-","-",N135*(1+$M135))</f>
        <v>31.204999999999998</v>
      </c>
      <c r="P135" s="43">
        <f t="shared" si="246"/>
        <v>41.08658333333333</v>
      </c>
      <c r="Q135" s="43">
        <f t="shared" si="246"/>
        <v>54.097334722222215</v>
      </c>
      <c r="R135" s="43"/>
      <c r="S135" s="62" t="str">
        <f t="shared" si="133"/>
        <v>ok</v>
      </c>
      <c r="U135" s="48" t="str">
        <f>Economias!S131</f>
        <v>ok</v>
      </c>
    </row>
    <row r="136" spans="1:21" x14ac:dyDescent="0.2">
      <c r="A136" s="41">
        <v>125</v>
      </c>
      <c r="B136" s="42" t="s">
        <v>168</v>
      </c>
      <c r="C136" s="54">
        <f>Economias!W132</f>
        <v>1.7280733628192799E-2</v>
      </c>
      <c r="D136" s="43">
        <f>Economias!F132*(1+C136)</f>
        <v>2417.0590231005863</v>
      </c>
      <c r="E136" s="43">
        <f t="shared" ref="E136:G136" si="247">D136*(1+$C136)</f>
        <v>2458.8275762424073</v>
      </c>
      <c r="F136" s="43">
        <f t="shared" si="247"/>
        <v>2501.3179206251075</v>
      </c>
      <c r="G136" s="43">
        <f t="shared" si="247"/>
        <v>2544.5425293308554</v>
      </c>
      <c r="H136" s="54" t="str">
        <f>IF(Economias!AA132="-","-",Economias!AA132)</f>
        <v>-</v>
      </c>
      <c r="I136" s="127" t="str">
        <f>IF(H136="-","-",IF((Economias!C132-Economias!G132)&gt;=0,IF((Economias!J132*(1+H136))&lt;=D136,Economias!J132*(1+H136),D136),Economias!J132*(1+H136)))</f>
        <v>-</v>
      </c>
      <c r="J136" s="127" t="str">
        <f>IF($H136="-","-",IF((Economias!D132-Economias!H132)&gt;0,IF((I136*(1+$H136))&lt;=E136,I136*(1+$H136),E136),I136*(1+$H136)))</f>
        <v>-</v>
      </c>
      <c r="K136" s="127" t="str">
        <f>IF($H136="-","-",IF((Economias!E132-Economias!I132)&gt;0,IF((J136*(1+$H136))&lt;=F136,J136*(1+$H136),F136),J136*(1+$H136)))</f>
        <v>-</v>
      </c>
      <c r="L136" s="127" t="str">
        <f>IF($H136="-","-",IF((Economias!F132-Economias!J132)&gt;0,IF((K136*(1+$H136))&lt;=G136,K136*(1+$H136),G136),K136*(1+$H136)))</f>
        <v>-</v>
      </c>
      <c r="M136" s="54" t="str">
        <f>IF(Economias!AE132="-","-",Economias!AE132)</f>
        <v>-</v>
      </c>
      <c r="N136" s="43" t="str">
        <f>IF(M136="-","-",Economias!N132*(1+M136))</f>
        <v>-</v>
      </c>
      <c r="O136" s="43" t="str">
        <f t="shared" ref="O136:Q136" si="248">IF($M136="-","-",N136*(1+$M136))</f>
        <v>-</v>
      </c>
      <c r="P136" s="43" t="str">
        <f t="shared" si="248"/>
        <v>-</v>
      </c>
      <c r="Q136" s="43" t="str">
        <f t="shared" si="248"/>
        <v>-</v>
      </c>
      <c r="R136" s="43"/>
      <c r="S136" s="62" t="str">
        <f t="shared" si="133"/>
        <v xml:space="preserve">   </v>
      </c>
      <c r="U136" s="48" t="str">
        <f>Economias!S132</f>
        <v>ok</v>
      </c>
    </row>
    <row r="137" spans="1:21" x14ac:dyDescent="0.2">
      <c r="A137" s="41">
        <v>126</v>
      </c>
      <c r="B137" s="42" t="s">
        <v>52</v>
      </c>
      <c r="C137" s="54">
        <f>Economias!W133</f>
        <v>4.396682840831706E-2</v>
      </c>
      <c r="D137" s="43">
        <f>Economias!F133*(1+C137)</f>
        <v>62893.781577459056</v>
      </c>
      <c r="E137" s="43">
        <f t="shared" ref="E137:G137" si="249">D137*(1+$C137)</f>
        <v>65659.021680025369</v>
      </c>
      <c r="F137" s="43">
        <f t="shared" si="249"/>
        <v>68545.840619689014</v>
      </c>
      <c r="G137" s="43">
        <f t="shared" si="249"/>
        <v>71559.58383231872</v>
      </c>
      <c r="H137" s="54">
        <f>IF(Economias!AA133="-","-",Economias!AA133)</f>
        <v>7.1823039570896807E-2</v>
      </c>
      <c r="I137" s="127">
        <f>IF(H137="-","-",IF((Economias!C133-Economias!G133)&gt;=0,IF((Economias!J133*(1+H137))&lt;=D137,Economias!J133*(1+H137),D137),Economias!J133*(1+H137)))</f>
        <v>15228.461746223302</v>
      </c>
      <c r="J137" s="127">
        <f>IF($H137="-","-",IF((Economias!D133-Economias!H133)&gt;0,IF((I137*(1+$H137))&lt;=E137,I137*(1+$H137),E137),I137*(1+$H137)))</f>
        <v>16322.216156826185</v>
      </c>
      <c r="K137" s="127">
        <f>IF($H137="-","-",IF((Economias!E133-Economias!I133)&gt;0,IF((J137*(1+$H137))&lt;=F137,J137*(1+$H137),F137),J137*(1+$H137)))</f>
        <v>17494.527333742644</v>
      </c>
      <c r="L137" s="127">
        <f>IF($H137="-","-",IF((Economias!F133-Economias!J133)&gt;0,IF((K137*(1+$H137))&lt;=G137,K137*(1+$H137),G137),K137*(1+$H137)))</f>
        <v>18751.037462708176</v>
      </c>
      <c r="M137" s="54">
        <f>IF(Economias!AE133="-","-",Economias!AE133)</f>
        <v>9.6477132660897393E-3</v>
      </c>
      <c r="N137" s="43">
        <f>IF(M137="-","-",Economias!N133*(1+M137))</f>
        <v>1130.8054388580206</v>
      </c>
      <c r="O137" s="43">
        <f t="shared" ref="O137:Q137" si="250">IF($M137="-","-",N137*(1+$M137))</f>
        <v>1141.7151254918574</v>
      </c>
      <c r="P137" s="43">
        <f t="shared" si="250"/>
        <v>1152.7300656541604</v>
      </c>
      <c r="Q137" s="43">
        <f t="shared" si="250"/>
        <v>1163.8512748007925</v>
      </c>
      <c r="R137" s="43"/>
      <c r="S137" s="62" t="str">
        <f t="shared" si="133"/>
        <v>ok</v>
      </c>
      <c r="U137" s="48" t="str">
        <f>Economias!S133</f>
        <v>ok</v>
      </c>
    </row>
    <row r="138" spans="1:21" x14ac:dyDescent="0.2">
      <c r="A138" s="41">
        <v>127</v>
      </c>
      <c r="B138" s="42" t="s">
        <v>169</v>
      </c>
      <c r="C138" s="54">
        <f>Economias!W134</f>
        <v>7.9594312808750258E-3</v>
      </c>
      <c r="D138" s="43">
        <f>Economias!F134*(1+C138)</f>
        <v>987.80024265525753</v>
      </c>
      <c r="E138" s="43">
        <f t="shared" ref="E138:G138" si="251">D138*(1+$C138)</f>
        <v>995.66257080590378</v>
      </c>
      <c r="F138" s="43">
        <f t="shared" si="251"/>
        <v>1003.5874786171728</v>
      </c>
      <c r="G138" s="43">
        <f t="shared" si="251"/>
        <v>1011.5754641875728</v>
      </c>
      <c r="H138" s="54" t="str">
        <f>IF(Economias!AA134="-","-",Economias!AA134)</f>
        <v>-</v>
      </c>
      <c r="I138" s="127" t="str">
        <f>IF(H138="-","-",IF((Economias!C134-Economias!G134)&gt;=0,IF((Economias!J134*(1+H138))&lt;=D138,Economias!J134*(1+H138),D138),Economias!J134*(1+H138)))</f>
        <v>-</v>
      </c>
      <c r="J138" s="127" t="str">
        <f>IF($H138="-","-",IF((Economias!D134-Economias!H134)&gt;0,IF((I138*(1+$H138))&lt;=E138,I138*(1+$H138),E138),I138*(1+$H138)))</f>
        <v>-</v>
      </c>
      <c r="K138" s="127" t="str">
        <f>IF($H138="-","-",IF((Economias!E134-Economias!I134)&gt;0,IF((J138*(1+$H138))&lt;=F138,J138*(1+$H138),F138),J138*(1+$H138)))</f>
        <v>-</v>
      </c>
      <c r="L138" s="127" t="str">
        <f>IF($H138="-","-",IF((Economias!F134-Economias!J134)&gt;0,IF((K138*(1+$H138))&lt;=G138,K138*(1+$H138),G138),K138*(1+$H138)))</f>
        <v>-</v>
      </c>
      <c r="M138" s="54" t="str">
        <f>IF(Economias!AE134="-","-",Economias!AE134)</f>
        <v>-</v>
      </c>
      <c r="N138" s="43" t="str">
        <f>IF(M138="-","-",Economias!N134*(1+M138))</f>
        <v>-</v>
      </c>
      <c r="O138" s="43" t="str">
        <f t="shared" ref="O138:Q138" si="252">IF($M138="-","-",N138*(1+$M138))</f>
        <v>-</v>
      </c>
      <c r="P138" s="43" t="str">
        <f t="shared" si="252"/>
        <v>-</v>
      </c>
      <c r="Q138" s="43" t="str">
        <f t="shared" si="252"/>
        <v>-</v>
      </c>
      <c r="R138" s="43"/>
      <c r="S138" s="62" t="str">
        <f t="shared" si="133"/>
        <v xml:space="preserve">   </v>
      </c>
      <c r="U138" s="48" t="str">
        <f>Economias!S134</f>
        <v>ok</v>
      </c>
    </row>
    <row r="139" spans="1:21" x14ac:dyDescent="0.2">
      <c r="A139" s="41">
        <v>128</v>
      </c>
      <c r="B139" s="42" t="s">
        <v>170</v>
      </c>
      <c r="C139" s="54">
        <f>Economias!W135</f>
        <v>2.8512516393183654E-2</v>
      </c>
      <c r="D139" s="43">
        <f>Economias!F135*(1+C139)</f>
        <v>2518.8271526469066</v>
      </c>
      <c r="E139" s="43">
        <f t="shared" ref="E139:G139" si="253">D139*(1+$C139)</f>
        <v>2590.6452531283476</v>
      </c>
      <c r="F139" s="43">
        <f t="shared" si="253"/>
        <v>2664.5110683770931</v>
      </c>
      <c r="G139" s="43">
        <f t="shared" si="253"/>
        <v>2740.4829838940141</v>
      </c>
      <c r="H139" s="54" t="str">
        <f>IF(Economias!AA135="-","-",Economias!AA135)</f>
        <v>-</v>
      </c>
      <c r="I139" s="127" t="str">
        <f>IF(H139="-","-",IF((Economias!C135-Economias!G135)&gt;=0,IF((Economias!J135*(1+H139))&lt;=D139,Economias!J135*(1+H139),D139),Economias!J135*(1+H139)))</f>
        <v>-</v>
      </c>
      <c r="J139" s="127" t="str">
        <f>IF($H139="-","-",IF((Economias!D135-Economias!H135)&gt;0,IF((I139*(1+$H139))&lt;=E139,I139*(1+$H139),E139),I139*(1+$H139)))</f>
        <v>-</v>
      </c>
      <c r="K139" s="127" t="str">
        <f>IF($H139="-","-",IF((Economias!E135-Economias!I135)&gt;0,IF((J139*(1+$H139))&lt;=F139,J139*(1+$H139),F139),J139*(1+$H139)))</f>
        <v>-</v>
      </c>
      <c r="L139" s="127" t="str">
        <f>IF($H139="-","-",IF((Economias!F135-Economias!J135)&gt;0,IF((K139*(1+$H139))&lt;=G139,K139*(1+$H139),G139),K139*(1+$H139)))</f>
        <v>-</v>
      </c>
      <c r="M139" s="54" t="str">
        <f>IF(Economias!AE135="-","-",Economias!AE135)</f>
        <v>-</v>
      </c>
      <c r="N139" s="43" t="str">
        <f>IF(M139="-","-",Economias!N135*(1+M139))</f>
        <v>-</v>
      </c>
      <c r="O139" s="43" t="str">
        <f t="shared" ref="O139:Q139" si="254">IF($M139="-","-",N139*(1+$M139))</f>
        <v>-</v>
      </c>
      <c r="P139" s="43" t="str">
        <f t="shared" si="254"/>
        <v>-</v>
      </c>
      <c r="Q139" s="43" t="str">
        <f t="shared" si="254"/>
        <v>-</v>
      </c>
      <c r="R139" s="43"/>
      <c r="S139" s="62" t="str">
        <f t="shared" si="133"/>
        <v xml:space="preserve">   </v>
      </c>
      <c r="U139" s="48" t="str">
        <f>Economias!S135</f>
        <v>ok</v>
      </c>
    </row>
    <row r="140" spans="1:21" x14ac:dyDescent="0.2">
      <c r="A140" s="41">
        <v>129</v>
      </c>
      <c r="B140" s="42" t="s">
        <v>171</v>
      </c>
      <c r="C140" s="54">
        <f>Economias!W136</f>
        <v>7.8596759501445169E-3</v>
      </c>
      <c r="D140" s="43">
        <f>Economias!F136*(1+C140)</f>
        <v>4039.5015812081797</v>
      </c>
      <c r="E140" s="43">
        <f t="shared" ref="E140:G140" si="255">D140*(1+$C140)</f>
        <v>4071.2507546365728</v>
      </c>
      <c r="F140" s="43">
        <f t="shared" si="255"/>
        <v>4103.2494662797981</v>
      </c>
      <c r="G140" s="43">
        <f t="shared" si="255"/>
        <v>4135.4996774273613</v>
      </c>
      <c r="H140" s="54">
        <f>IF(Economias!AA136="-","-",Economias!AA136)</f>
        <v>1.8146018620415064E-3</v>
      </c>
      <c r="I140" s="127">
        <f>IF(H140="-","-",IF((Economias!C136-Economias!G136)&gt;=0,IF((Economias!J136*(1+H140))&lt;=D140,Economias!J136*(1+H140),D140),Economias!J136*(1+H140)))</f>
        <v>2409.3641174782097</v>
      </c>
      <c r="J140" s="127">
        <f>IF($H140="-","-",IF((Economias!D136-Economias!H136)&gt;0,IF((I140*(1+$H140))&lt;=E140,I140*(1+$H140),E140),I140*(1+$H140)))</f>
        <v>2413.7361540921215</v>
      </c>
      <c r="K140" s="127">
        <f>IF($H140="-","-",IF((Economias!E136-Economias!I136)&gt;0,IF((J140*(1+$H140))&lt;=F140,J140*(1+$H140),F140),J140*(1+$H140)))</f>
        <v>2418.1161242118142</v>
      </c>
      <c r="L140" s="127">
        <f>IF($H140="-","-",IF((Economias!F136-Economias!J136)&gt;0,IF((K140*(1+$H140))&lt;=G140,K140*(1+$H140),G140),K140*(1+$H140)))</f>
        <v>2422.5040422334414</v>
      </c>
      <c r="M140" s="54">
        <f>IF(Economias!AE136="-","-",Economias!AE136)</f>
        <v>-3.5437430786267994E-2</v>
      </c>
      <c r="N140" s="43">
        <f>IF(M140="-","-",Economias!N136*(1+M140))</f>
        <v>38.582502768549276</v>
      </c>
      <c r="O140" s="43">
        <f t="shared" ref="O140:Q140" si="256">IF($M140="-","-",N140*(1+$M140))</f>
        <v>37.215237997127815</v>
      </c>
      <c r="P140" s="43">
        <f t="shared" si="256"/>
        <v>35.896425576410103</v>
      </c>
      <c r="Q140" s="43">
        <f t="shared" si="256"/>
        <v>34.624348479571644</v>
      </c>
      <c r="R140" s="43"/>
      <c r="S140" s="62" t="str">
        <f t="shared" si="133"/>
        <v>ok</v>
      </c>
      <c r="U140" s="48" t="str">
        <f>Economias!S136</f>
        <v>ok</v>
      </c>
    </row>
    <row r="141" spans="1:21" x14ac:dyDescent="0.2">
      <c r="A141" s="41">
        <v>130</v>
      </c>
      <c r="B141" s="42" t="s">
        <v>172</v>
      </c>
      <c r="C141" s="54">
        <f>Economias!W137</f>
        <v>3.3215424496725515E-2</v>
      </c>
      <c r="D141" s="43">
        <f>Economias!F137*(1+C141)</f>
        <v>1129.3044589749211</v>
      </c>
      <c r="E141" s="43">
        <f t="shared" ref="E141:G141" si="257">D141*(1+$C141)</f>
        <v>1166.8147859658181</v>
      </c>
      <c r="F141" s="43">
        <f t="shared" si="257"/>
        <v>1205.5710343907288</v>
      </c>
      <c r="G141" s="43">
        <f t="shared" si="257"/>
        <v>1245.6145880589734</v>
      </c>
      <c r="H141" s="54" t="str">
        <f>IF(Economias!AA137="-","-",Economias!AA137)</f>
        <v>-</v>
      </c>
      <c r="I141" s="127" t="str">
        <f>IF(H141="-","-",IF((Economias!C137-Economias!G137)&gt;=0,IF((Economias!J137*(1+H141))&lt;=D141,Economias!J137*(1+H141),D141),Economias!J137*(1+H141)))</f>
        <v>-</v>
      </c>
      <c r="J141" s="127" t="str">
        <f>IF($H141="-","-",IF((Economias!D137-Economias!H137)&gt;0,IF((I141*(1+$H141))&lt;=E141,I141*(1+$H141),E141),I141*(1+$H141)))</f>
        <v>-</v>
      </c>
      <c r="K141" s="127" t="str">
        <f>IF($H141="-","-",IF((Economias!E137-Economias!I137)&gt;0,IF((J141*(1+$H141))&lt;=F141,J141*(1+$H141),F141),J141*(1+$H141)))</f>
        <v>-</v>
      </c>
      <c r="L141" s="127" t="str">
        <f>IF($H141="-","-",IF((Economias!F137-Economias!J137)&gt;0,IF((K141*(1+$H141))&lt;=G141,K141*(1+$H141),G141),K141*(1+$H141)))</f>
        <v>-</v>
      </c>
      <c r="M141" s="54" t="str">
        <f>IF(Economias!AE137="-","-",Economias!AE137)</f>
        <v>-</v>
      </c>
      <c r="N141" s="43" t="str">
        <f>IF(M141="-","-",Economias!N137*(1+M141))</f>
        <v>-</v>
      </c>
      <c r="O141" s="43" t="str">
        <f t="shared" ref="O141:Q141" si="258">IF($M141="-","-",N141*(1+$M141))</f>
        <v>-</v>
      </c>
      <c r="P141" s="43" t="str">
        <f t="shared" si="258"/>
        <v>-</v>
      </c>
      <c r="Q141" s="43" t="str">
        <f t="shared" si="258"/>
        <v>-</v>
      </c>
      <c r="R141" s="43"/>
      <c r="S141" s="62" t="str">
        <f t="shared" ref="S141:S204" si="259">IF(Q141="-","   ",IF((G141-L141)&gt;=0,"ok","Limitar a água"))</f>
        <v xml:space="preserve">   </v>
      </c>
      <c r="U141" s="48" t="str">
        <f>Economias!S137</f>
        <v>ok</v>
      </c>
    </row>
    <row r="142" spans="1:21" x14ac:dyDescent="0.2">
      <c r="A142" s="41">
        <v>131</v>
      </c>
      <c r="B142" s="42" t="s">
        <v>173</v>
      </c>
      <c r="C142" s="54">
        <f>Economias!W138</f>
        <v>-5.2817239333544715E-4</v>
      </c>
      <c r="D142" s="43">
        <f>Economias!F138*(1+C142)</f>
        <v>4346.7029782613845</v>
      </c>
      <c r="E142" s="43">
        <f t="shared" ref="E142:G142" si="260">D142*(1+$C142)</f>
        <v>4344.4071697462377</v>
      </c>
      <c r="F142" s="43">
        <f t="shared" si="260"/>
        <v>4342.1125738137689</v>
      </c>
      <c r="G142" s="43">
        <f t="shared" si="260"/>
        <v>4339.8191898235254</v>
      </c>
      <c r="H142" s="54" t="str">
        <f>IF(Economias!AA138="-","-",Economias!AA138)</f>
        <v>-</v>
      </c>
      <c r="I142" s="127" t="str">
        <f>IF(H142="-","-",IF((Economias!C138-Economias!G138)&gt;=0,IF((Economias!J138*(1+H142))&lt;=D142,Economias!J138*(1+H142),D142),Economias!J138*(1+H142)))</f>
        <v>-</v>
      </c>
      <c r="J142" s="127" t="str">
        <f>IF($H142="-","-",IF((Economias!D138-Economias!H138)&gt;0,IF((I142*(1+$H142))&lt;=E142,I142*(1+$H142),E142),I142*(1+$H142)))</f>
        <v>-</v>
      </c>
      <c r="K142" s="127" t="str">
        <f>IF($H142="-","-",IF((Economias!E138-Economias!I138)&gt;0,IF((J142*(1+$H142))&lt;=F142,J142*(1+$H142),F142),J142*(1+$H142)))</f>
        <v>-</v>
      </c>
      <c r="L142" s="127" t="str">
        <f>IF($H142="-","-",IF((Economias!F138-Economias!J138)&gt;0,IF((K142*(1+$H142))&lt;=G142,K142*(1+$H142),G142),K142*(1+$H142)))</f>
        <v>-</v>
      </c>
      <c r="M142" s="54" t="str">
        <f>IF(Economias!AE138="-","-",Economias!AE138)</f>
        <v>-</v>
      </c>
      <c r="N142" s="43" t="str">
        <f>IF(M142="-","-",Economias!N138*(1+M142))</f>
        <v>-</v>
      </c>
      <c r="O142" s="43" t="str">
        <f t="shared" ref="O142:Q142" si="261">IF($M142="-","-",N142*(1+$M142))</f>
        <v>-</v>
      </c>
      <c r="P142" s="43" t="str">
        <f t="shared" si="261"/>
        <v>-</v>
      </c>
      <c r="Q142" s="43" t="str">
        <f t="shared" si="261"/>
        <v>-</v>
      </c>
      <c r="R142" s="43"/>
      <c r="S142" s="62" t="str">
        <f t="shared" si="259"/>
        <v xml:space="preserve">   </v>
      </c>
      <c r="U142" s="48" t="str">
        <f>Economias!S138</f>
        <v>ok</v>
      </c>
    </row>
    <row r="143" spans="1:21" x14ac:dyDescent="0.2">
      <c r="A143" s="41">
        <v>132</v>
      </c>
      <c r="B143" s="42" t="s">
        <v>174</v>
      </c>
      <c r="C143" s="54">
        <f>Economias!W139</f>
        <v>2.9894385449941007E-2</v>
      </c>
      <c r="D143" s="43">
        <f>Economias!F139*(1+C143)</f>
        <v>728.13533051310822</v>
      </c>
      <c r="E143" s="43">
        <f t="shared" ref="E143:G143" si="262">D143*(1+$C143)</f>
        <v>749.90248874318718</v>
      </c>
      <c r="F143" s="43">
        <f t="shared" si="262"/>
        <v>772.32036279154602</v>
      </c>
      <c r="G143" s="43">
        <f t="shared" si="262"/>
        <v>795.40840540767476</v>
      </c>
      <c r="H143" s="54">
        <f>IF(Economias!AA139="-","-",Economias!AA139)</f>
        <v>1.7480139385263004E-2</v>
      </c>
      <c r="I143" s="127">
        <f>IF(H143="-","-",IF((Economias!C139-Economias!G139)&gt;=0,IF((Economias!J139*(1+H143))&lt;=D143,Economias!J139*(1+H143),D143),Economias!J139*(1+H143)))</f>
        <v>563.6839972194357</v>
      </c>
      <c r="J143" s="127">
        <f>IF($H143="-","-",IF((Economias!D139-Economias!H139)&gt;0,IF((I143*(1+$H143))&lt;=E143,I143*(1+$H143),E143),I143*(1+$H143)))</f>
        <v>573.53727206007363</v>
      </c>
      <c r="K143" s="127">
        <f>IF($H143="-","-",IF((Economias!E139-Economias!I139)&gt;0,IF((J143*(1+$H143))&lt;=F143,J143*(1+$H143),F143),J143*(1+$H143)))</f>
        <v>583.56278351832725</v>
      </c>
      <c r="L143" s="127">
        <f>IF($H143="-","-",IF((Economias!F139-Economias!J139)&gt;0,IF((K143*(1+$H143))&lt;=G143,K143*(1+$H143),G143),K143*(1+$H143)))</f>
        <v>593.76354231427968</v>
      </c>
      <c r="M143" s="54" t="str">
        <f>IF(Economias!AE139="-","-",Economias!AE139)</f>
        <v>-</v>
      </c>
      <c r="N143" s="43" t="str">
        <f>IF(M143="-","-",Economias!N139*(1+M143))</f>
        <v>-</v>
      </c>
      <c r="O143" s="43" t="str">
        <f t="shared" ref="O143:Q143" si="263">IF($M143="-","-",N143*(1+$M143))</f>
        <v>-</v>
      </c>
      <c r="P143" s="43" t="str">
        <f t="shared" si="263"/>
        <v>-</v>
      </c>
      <c r="Q143" s="43" t="str">
        <f t="shared" si="263"/>
        <v>-</v>
      </c>
      <c r="R143" s="43"/>
      <c r="S143" s="62" t="str">
        <f t="shared" si="259"/>
        <v xml:space="preserve">   </v>
      </c>
      <c r="U143" s="48" t="str">
        <f>Economias!S139</f>
        <v>ok</v>
      </c>
    </row>
    <row r="144" spans="1:21" x14ac:dyDescent="0.2">
      <c r="A144" s="41">
        <v>133</v>
      </c>
      <c r="B144" s="42" t="s">
        <v>53</v>
      </c>
      <c r="C144" s="54">
        <f>Economias!W140</f>
        <v>1.0053199535477996E-2</v>
      </c>
      <c r="D144" s="43">
        <f>Economias!F140*(1+C144)</f>
        <v>11085.333864901871</v>
      </c>
      <c r="E144" s="43">
        <f t="shared" ref="E144:G144" si="264">D144*(1+$C144)</f>
        <v>11196.776938163122</v>
      </c>
      <c r="F144" s="43">
        <f t="shared" si="264"/>
        <v>11309.340370876715</v>
      </c>
      <c r="G144" s="43">
        <f t="shared" si="264"/>
        <v>11423.035426239776</v>
      </c>
      <c r="H144" s="54">
        <f>IF(Economias!AA140="-","-",Economias!AA140)</f>
        <v>4.5185564832938931E-2</v>
      </c>
      <c r="I144" s="127">
        <f>IF(H144="-","-",IF((Economias!C140-Economias!G140)&gt;=0,IF((Economias!J140*(1+H144))&lt;=D144,Economias!J140*(1+H144),D144),Economias!J140*(1+H144)))</f>
        <v>6726.814295264795</v>
      </c>
      <c r="J144" s="127">
        <f>IF($H144="-","-",IF((Economias!D140-Economias!H140)&gt;0,IF((I144*(1+$H144))&lt;=E144,I144*(1+$H144),E144),I144*(1+$H144)))</f>
        <v>7030.7691987226226</v>
      </c>
      <c r="K144" s="127">
        <f>IF($H144="-","-",IF((Economias!E140-Economias!I140)&gt;0,IF((J144*(1+$H144))&lt;=F144,J144*(1+$H144),F144),J144*(1+$H144)))</f>
        <v>7348.4584761769338</v>
      </c>
      <c r="L144" s="127">
        <f>IF($H144="-","-",IF((Economias!F140-Economias!J140)&gt;0,IF((K144*(1+$H144))&lt;=G144,K144*(1+$H144),G144),K144*(1+$H144)))</f>
        <v>7680.5027230743863</v>
      </c>
      <c r="M144" s="54">
        <f>IF(Economias!AE140="-","-",Economias!AE140)</f>
        <v>-0.29473985134362496</v>
      </c>
      <c r="N144" s="43">
        <f>IF(M144="-","-",Economias!N140*(1+M144))</f>
        <v>18.336763865065748</v>
      </c>
      <c r="O144" s="43">
        <f t="shared" ref="O144:Q144" si="265">IF($M144="-","-",N144*(1+$M144))</f>
        <v>12.932188809353114</v>
      </c>
      <c r="P144" s="43">
        <f t="shared" si="265"/>
        <v>9.1205574021366864</v>
      </c>
      <c r="Q144" s="43">
        <f t="shared" si="265"/>
        <v>6.4323656692599211</v>
      </c>
      <c r="R144" s="43"/>
      <c r="S144" s="62" t="str">
        <f t="shared" si="259"/>
        <v>ok</v>
      </c>
      <c r="U144" s="48" t="str">
        <f>Economias!S140</f>
        <v>ok</v>
      </c>
    </row>
    <row r="145" spans="1:21" x14ac:dyDescent="0.2">
      <c r="A145" s="41">
        <v>134</v>
      </c>
      <c r="B145" s="42" t="s">
        <v>175</v>
      </c>
      <c r="C145" s="54">
        <f>Economias!W141</f>
        <v>8.6137201558692152E-3</v>
      </c>
      <c r="D145" s="43">
        <f>Economias!F141*(1+C145)</f>
        <v>715.10712759051125</v>
      </c>
      <c r="E145" s="43">
        <f t="shared" ref="E145:G145" si="266">D145*(1+$C145)</f>
        <v>721.26686026904338</v>
      </c>
      <c r="F145" s="43">
        <f t="shared" si="266"/>
        <v>727.47965116110333</v>
      </c>
      <c r="G145" s="43">
        <f t="shared" si="266"/>
        <v>733.74595729529437</v>
      </c>
      <c r="H145" s="54" t="str">
        <f>IF(Economias!AA141="-","-",Economias!AA141)</f>
        <v>-</v>
      </c>
      <c r="I145" s="127" t="str">
        <f>IF(H145="-","-",IF((Economias!C141-Economias!G141)&gt;=0,IF((Economias!J141*(1+H145))&lt;=D145,Economias!J141*(1+H145),D145),Economias!J141*(1+H145)))</f>
        <v>-</v>
      </c>
      <c r="J145" s="127" t="str">
        <f>IF($H145="-","-",IF((Economias!D141-Economias!H141)&gt;0,IF((I145*(1+$H145))&lt;=E145,I145*(1+$H145),E145),I145*(1+$H145)))</f>
        <v>-</v>
      </c>
      <c r="K145" s="127" t="str">
        <f>IF($H145="-","-",IF((Economias!E141-Economias!I141)&gt;0,IF((J145*(1+$H145))&lt;=F145,J145*(1+$H145),F145),J145*(1+$H145)))</f>
        <v>-</v>
      </c>
      <c r="L145" s="127" t="str">
        <f>IF($H145="-","-",IF((Economias!F141-Economias!J141)&gt;0,IF((K145*(1+$H145))&lt;=G145,K145*(1+$H145),G145),K145*(1+$H145)))</f>
        <v>-</v>
      </c>
      <c r="M145" s="54" t="str">
        <f>IF(Economias!AE141="-","-",Economias!AE141)</f>
        <v>-</v>
      </c>
      <c r="N145" s="43" t="str">
        <f>IF(M145="-","-",Economias!N141*(1+M145))</f>
        <v>-</v>
      </c>
      <c r="O145" s="43" t="str">
        <f t="shared" ref="O145:Q145" si="267">IF($M145="-","-",N145*(1+$M145))</f>
        <v>-</v>
      </c>
      <c r="P145" s="43" t="str">
        <f t="shared" si="267"/>
        <v>-</v>
      </c>
      <c r="Q145" s="43" t="str">
        <f t="shared" si="267"/>
        <v>-</v>
      </c>
      <c r="R145" s="43"/>
      <c r="S145" s="62" t="str">
        <f t="shared" si="259"/>
        <v xml:space="preserve">   </v>
      </c>
      <c r="U145" s="48" t="str">
        <f>Economias!S141</f>
        <v>ok</v>
      </c>
    </row>
    <row r="146" spans="1:21" x14ac:dyDescent="0.2">
      <c r="A146" s="41">
        <v>135</v>
      </c>
      <c r="B146" s="42" t="s">
        <v>176</v>
      </c>
      <c r="C146" s="54">
        <f>Economias!W142</f>
        <v>1.4984405087781283E-2</v>
      </c>
      <c r="D146" s="43">
        <f>Economias!F142*(1+C146)</f>
        <v>1675.7392527999268</v>
      </c>
      <c r="E146" s="43">
        <f t="shared" ref="E146:G146" si="268">D146*(1+$C146)</f>
        <v>1700.8492085853768</v>
      </c>
      <c r="F146" s="43">
        <f t="shared" si="268"/>
        <v>1726.335422120052</v>
      </c>
      <c r="G146" s="43">
        <f t="shared" si="268"/>
        <v>1752.2035314024847</v>
      </c>
      <c r="H146" s="54" t="str">
        <f>IF(Economias!AA142="-","-",Economias!AA142)</f>
        <v>-</v>
      </c>
      <c r="I146" s="127" t="str">
        <f>IF(H146="-","-",IF((Economias!C142-Economias!G142)&gt;=0,IF((Economias!J142*(1+H146))&lt;=D146,Economias!J142*(1+H146),D146),Economias!J142*(1+H146)))</f>
        <v>-</v>
      </c>
      <c r="J146" s="127" t="str">
        <f>IF($H146="-","-",IF((Economias!D142-Economias!H142)&gt;0,IF((I146*(1+$H146))&lt;=E146,I146*(1+$H146),E146),I146*(1+$H146)))</f>
        <v>-</v>
      </c>
      <c r="K146" s="127" t="str">
        <f>IF($H146="-","-",IF((Economias!E142-Economias!I142)&gt;0,IF((J146*(1+$H146))&lt;=F146,J146*(1+$H146),F146),J146*(1+$H146)))</f>
        <v>-</v>
      </c>
      <c r="L146" s="127" t="str">
        <f>IF($H146="-","-",IF((Economias!F142-Economias!J142)&gt;0,IF((K146*(1+$H146))&lt;=G146,K146*(1+$H146),G146),K146*(1+$H146)))</f>
        <v>-</v>
      </c>
      <c r="M146" s="54" t="str">
        <f>IF(Economias!AE142="-","-",Economias!AE142)</f>
        <v>-</v>
      </c>
      <c r="N146" s="43" t="str">
        <f>IF(M146="-","-",Economias!N142*(1+M146))</f>
        <v>-</v>
      </c>
      <c r="O146" s="43" t="str">
        <f t="shared" ref="O146:Q146" si="269">IF($M146="-","-",N146*(1+$M146))</f>
        <v>-</v>
      </c>
      <c r="P146" s="43" t="str">
        <f t="shared" si="269"/>
        <v>-</v>
      </c>
      <c r="Q146" s="43" t="str">
        <f t="shared" si="269"/>
        <v>-</v>
      </c>
      <c r="R146" s="43"/>
      <c r="S146" s="62" t="str">
        <f t="shared" si="259"/>
        <v xml:space="preserve">   </v>
      </c>
      <c r="U146" s="48" t="str">
        <f>Economias!S142</f>
        <v>ok</v>
      </c>
    </row>
    <row r="147" spans="1:21" x14ac:dyDescent="0.2">
      <c r="A147" s="41">
        <v>136</v>
      </c>
      <c r="B147" s="42" t="s">
        <v>177</v>
      </c>
      <c r="C147" s="54">
        <f>Economias!W143</f>
        <v>1.9003765772354287E-2</v>
      </c>
      <c r="D147" s="43">
        <f>Economias!F143*(1+C147)</f>
        <v>3291.3821634447045</v>
      </c>
      <c r="E147" s="43">
        <f t="shared" ref="E147:G147" si="270">D147*(1+$C147)</f>
        <v>3353.9308191461123</v>
      </c>
      <c r="F147" s="43">
        <f t="shared" si="270"/>
        <v>3417.6681348498455</v>
      </c>
      <c r="G147" s="43">
        <f t="shared" si="270"/>
        <v>3482.616699572171</v>
      </c>
      <c r="H147" s="54">
        <f>IF(Economias!AA143="-","-",Economias!AA143)</f>
        <v>0.10892581674543261</v>
      </c>
      <c r="I147" s="127">
        <f>IF(H147="-","-",IF((Economias!C143-Economias!G143)&gt;=0,IF((Economias!J143*(1+H147))&lt;=D147,Economias!J143*(1+H147),D147),Economias!J143*(1+H147)))</f>
        <v>1532.5354787421877</v>
      </c>
      <c r="J147" s="127">
        <f>IF($H147="-","-",IF((Economias!D143-Economias!H143)&gt;0,IF((I147*(1+$H147))&lt;=E147,I147*(1+$H147),E147),I147*(1+$H147)))</f>
        <v>1699.4681574555329</v>
      </c>
      <c r="K147" s="127">
        <f>IF($H147="-","-",IF((Economias!E143-Economias!I143)&gt;0,IF((J147*(1+$H147))&lt;=F147,J147*(1+$H147),F147),J147*(1+$H147)))</f>
        <v>1884.5841145392324</v>
      </c>
      <c r="L147" s="127">
        <f>IF($H147="-","-",IF((Economias!F143-Economias!J143)&gt;0,IF((K147*(1+$H147))&lt;=G147,K147*(1+$H147),G147),K147*(1+$H147)))</f>
        <v>2089.8639784408861</v>
      </c>
      <c r="M147" s="126">
        <f>IF(Economias!AE143="-","-",Economias!AE143)</f>
        <v>0</v>
      </c>
      <c r="N147" s="43">
        <f>IF(M147="-","-",Economias!N143*(1+M147))</f>
        <v>11</v>
      </c>
      <c r="O147" s="43">
        <f t="shared" ref="O147:Q147" si="271">IF($M147="-","-",N147*(1+$M147))</f>
        <v>11</v>
      </c>
      <c r="P147" s="43">
        <f t="shared" si="271"/>
        <v>11</v>
      </c>
      <c r="Q147" s="43">
        <f t="shared" si="271"/>
        <v>11</v>
      </c>
      <c r="R147" s="43"/>
      <c r="S147" s="62" t="str">
        <f t="shared" si="259"/>
        <v>ok</v>
      </c>
      <c r="U147" s="48" t="str">
        <f>Economias!S143</f>
        <v>ok</v>
      </c>
    </row>
    <row r="148" spans="1:21" x14ac:dyDescent="0.2">
      <c r="A148" s="41">
        <v>137</v>
      </c>
      <c r="B148" s="42" t="s">
        <v>178</v>
      </c>
      <c r="C148" s="54">
        <f>Economias!W144</f>
        <v>1.9559700519022349E-2</v>
      </c>
      <c r="D148" s="43">
        <f>Economias!F144*(1+C148)</f>
        <v>4425.9086599530765</v>
      </c>
      <c r="E148" s="43">
        <f t="shared" ref="E148:G148" si="272">D148*(1+$C148)</f>
        <v>4512.4781078663063</v>
      </c>
      <c r="F148" s="43">
        <f t="shared" si="272"/>
        <v>4600.7408282548167</v>
      </c>
      <c r="G148" s="43">
        <f t="shared" si="272"/>
        <v>4690.7299410211199</v>
      </c>
      <c r="H148" s="54">
        <f>IF(Economias!AA144="-","-",Economias!AA144)</f>
        <v>1.8512887624729454E-2</v>
      </c>
      <c r="I148" s="127">
        <f>IF(H148="-","-",IF((Economias!C144-Economias!G144)&gt;=0,IF((Economias!J144*(1+H148))&lt;=D148,Economias!J144*(1+H148),D148),Economias!J144*(1+H148)))</f>
        <v>2298.7835873690142</v>
      </c>
      <c r="J148" s="127">
        <f>IF($H148="-","-",IF((Economias!D144-Economias!H144)&gt;0,IF((I148*(1+$H148))&lt;=E148,I148*(1+$H148),E148),I148*(1+$H148)))</f>
        <v>2341.340709595549</v>
      </c>
      <c r="K148" s="127">
        <f>IF($H148="-","-",IF((Economias!E144-Economias!I144)&gt;0,IF((J148*(1+$H148))&lt;=F148,J148*(1+$H148),F148),J148*(1+$H148)))</f>
        <v>2384.6856870434954</v>
      </c>
      <c r="L148" s="127">
        <f>IF($H148="-","-",IF((Economias!F144-Economias!J144)&gt;0,IF((K148*(1+$H148))&lt;=G148,K148*(1+$H148),G148),K148*(1+$H148)))</f>
        <v>2428.8331051880323</v>
      </c>
      <c r="M148" s="126">
        <f>IF(Economias!AE144="-","-",Economias!AE144)</f>
        <v>-7.7440093512565755E-2</v>
      </c>
      <c r="N148" s="43">
        <f>IF(M148="-","-",Economias!N144*(1+M148))</f>
        <v>46.12799532437171</v>
      </c>
      <c r="O148" s="43">
        <f t="shared" ref="O148:Q148" si="273">IF($M148="-","-",N148*(1+$M148))</f>
        <v>42.555839052905171</v>
      </c>
      <c r="P148" s="43">
        <f t="shared" si="273"/>
        <v>39.260310897142496</v>
      </c>
      <c r="Q148" s="43">
        <f t="shared" si="273"/>
        <v>36.219988749935375</v>
      </c>
      <c r="R148" s="43"/>
      <c r="S148" s="62" t="str">
        <f t="shared" si="259"/>
        <v>ok</v>
      </c>
      <c r="U148" s="48" t="str">
        <f>Economias!S144</f>
        <v>ok</v>
      </c>
    </row>
    <row r="149" spans="1:21" x14ac:dyDescent="0.2">
      <c r="A149" s="41">
        <v>138</v>
      </c>
      <c r="B149" s="42" t="s">
        <v>179</v>
      </c>
      <c r="C149" s="54">
        <f>Economias!W145</f>
        <v>2.5516304470635891E-2</v>
      </c>
      <c r="D149" s="43">
        <f>Economias!F145*(1+C149)</f>
        <v>972.18945663816282</v>
      </c>
      <c r="E149" s="43">
        <f t="shared" ref="E149:G149" si="274">D149*(1+$C149)</f>
        <v>996.99613881688424</v>
      </c>
      <c r="F149" s="43">
        <f t="shared" si="274"/>
        <v>1022.4357958509843</v>
      </c>
      <c r="G149" s="43">
        <f t="shared" si="274"/>
        <v>1048.5245789195949</v>
      </c>
      <c r="H149" s="54" t="str">
        <f>IF(Economias!AA145="-","-",Economias!AA145)</f>
        <v>-</v>
      </c>
      <c r="I149" s="127" t="str">
        <f>IF(H149="-","-",IF((Economias!C145-Economias!G145)&gt;=0,IF((Economias!J145*(1+H149))&lt;=D149,Economias!J145*(1+H149),D149),Economias!J145*(1+H149)))</f>
        <v>-</v>
      </c>
      <c r="J149" s="127" t="str">
        <f>IF($H149="-","-",IF((Economias!D145-Economias!H145)&gt;0,IF((I149*(1+$H149))&lt;=E149,I149*(1+$H149),E149),I149*(1+$H149)))</f>
        <v>-</v>
      </c>
      <c r="K149" s="127" t="str">
        <f>IF($H149="-","-",IF((Economias!E145-Economias!I145)&gt;0,IF((J149*(1+$H149))&lt;=F149,J149*(1+$H149),F149),J149*(1+$H149)))</f>
        <v>-</v>
      </c>
      <c r="L149" s="127" t="str">
        <f>IF($H149="-","-",IF((Economias!F145-Economias!J145)&gt;0,IF((K149*(1+$H149))&lt;=G149,K149*(1+$H149),G149),K149*(1+$H149)))</f>
        <v>-</v>
      </c>
      <c r="M149" s="54" t="str">
        <f>IF(Economias!AE145="-","-",Economias!AE145)</f>
        <v>-</v>
      </c>
      <c r="N149" s="43" t="str">
        <f>IF(M149="-","-",Economias!N145*(1+M149))</f>
        <v>-</v>
      </c>
      <c r="O149" s="43" t="str">
        <f t="shared" ref="O149:Q149" si="275">IF($M149="-","-",N149*(1+$M149))</f>
        <v>-</v>
      </c>
      <c r="P149" s="43" t="str">
        <f t="shared" si="275"/>
        <v>-</v>
      </c>
      <c r="Q149" s="43" t="str">
        <f t="shared" si="275"/>
        <v>-</v>
      </c>
      <c r="R149" s="43"/>
      <c r="S149" s="62" t="str">
        <f t="shared" si="259"/>
        <v xml:space="preserve">   </v>
      </c>
      <c r="U149" s="48" t="str">
        <f>Economias!S145</f>
        <v>ok</v>
      </c>
    </row>
    <row r="150" spans="1:21" x14ac:dyDescent="0.2">
      <c r="A150" s="41">
        <v>139</v>
      </c>
      <c r="B150" s="42" t="s">
        <v>54</v>
      </c>
      <c r="C150" s="54">
        <f>Economias!W146</f>
        <v>2.9821695290865102E-2</v>
      </c>
      <c r="D150" s="43">
        <f>Economias!F146*(1+C150)</f>
        <v>21663.329182138641</v>
      </c>
      <c r="E150" s="43">
        <f t="shared" ref="E150:G150" si="276">D150*(1+$C150)</f>
        <v>22309.366383994089</v>
      </c>
      <c r="F150" s="43">
        <f t="shared" si="276"/>
        <v>22974.669510429831</v>
      </c>
      <c r="G150" s="43">
        <f t="shared" si="276"/>
        <v>23659.813103978202</v>
      </c>
      <c r="H150" s="54">
        <f>IF(Economias!AA146="-","-",Economias!AA146)</f>
        <v>2.3256235274163439E-2</v>
      </c>
      <c r="I150" s="127">
        <f>IF(H150="-","-",IF((Economias!C146-Economias!G146)&gt;=0,IF((Economias!J146*(1+H150))&lt;=D150,Economias!J146*(1+H150),D150),Economias!J146*(1+H150)))</f>
        <v>14451.44781077701</v>
      </c>
      <c r="J150" s="127">
        <f>IF($H150="-","-",IF((Economias!D146-Economias!H146)&gt;0,IF((I150*(1+$H150))&lt;=E150,I150*(1+$H150),E150),I150*(1+$H150)))</f>
        <v>14787.534081116733</v>
      </c>
      <c r="K150" s="127">
        <f>IF($H150="-","-",IF((Economias!E146-Economias!I146)&gt;0,IF((J150*(1+$H150))&lt;=F150,J150*(1+$H150),F150),J150*(1+$H150)))</f>
        <v>15131.436452831895</v>
      </c>
      <c r="L150" s="127">
        <f>IF($H150="-","-",IF((Economias!F146-Economias!J146)&gt;0,IF((K150*(1+$H150))&lt;=G150,K150*(1+$H150),G150),K150*(1+$H150)))</f>
        <v>15483.336699015006</v>
      </c>
      <c r="M150" s="54">
        <f>IF(Economias!AE146="-","-",Economias!AE146)</f>
        <v>2.8828426999702648E-2</v>
      </c>
      <c r="N150" s="43">
        <f>IF(M150="-","-",Economias!N146*(1+M150))</f>
        <v>192.39091584894439</v>
      </c>
      <c r="O150" s="43">
        <f t="shared" ref="O150:Q150" si="277">IF($M150="-","-",N150*(1+$M150))</f>
        <v>197.9372433219016</v>
      </c>
      <c r="P150" s="43">
        <f t="shared" si="277"/>
        <v>203.64346269152941</v>
      </c>
      <c r="Q150" s="43">
        <f t="shared" si="277"/>
        <v>209.51418338969881</v>
      </c>
      <c r="R150" s="43"/>
      <c r="S150" s="62" t="str">
        <f t="shared" si="259"/>
        <v>ok</v>
      </c>
      <c r="U150" s="48" t="str">
        <f>Economias!S146</f>
        <v>ok</v>
      </c>
    </row>
    <row r="151" spans="1:21" x14ac:dyDescent="0.2">
      <c r="A151" s="41">
        <v>140</v>
      </c>
      <c r="B151" s="42" t="s">
        <v>180</v>
      </c>
      <c r="C151" s="54">
        <f>Economias!W147</f>
        <v>4.7889873570360293E-2</v>
      </c>
      <c r="D151" s="43">
        <f>Economias!F147*(1+C151)</f>
        <v>1194.5944558702108</v>
      </c>
      <c r="E151" s="43">
        <f t="shared" ref="E151:G151" si="278">D151*(1+$C151)</f>
        <v>1251.8034333296887</v>
      </c>
      <c r="F151" s="43">
        <f t="shared" si="278"/>
        <v>1311.7521414867904</v>
      </c>
      <c r="G151" s="43">
        <f t="shared" si="278"/>
        <v>1374.5717856982421</v>
      </c>
      <c r="H151" s="54" t="str">
        <f>IF(Economias!AA147="-","-",Economias!AA147)</f>
        <v>-</v>
      </c>
      <c r="I151" s="127" t="str">
        <f>IF(H151="-","-",IF((Economias!C147-Economias!G147)&gt;=0,IF((Economias!J147*(1+H151))&lt;=D151,Economias!J147*(1+H151),D151),Economias!J147*(1+H151)))</f>
        <v>-</v>
      </c>
      <c r="J151" s="127" t="str">
        <f>IF($H151="-","-",IF((Economias!D147-Economias!H147)&gt;0,IF((I151*(1+$H151))&lt;=E151,I151*(1+$H151),E151),I151*(1+$H151)))</f>
        <v>-</v>
      </c>
      <c r="K151" s="127" t="str">
        <f>IF($H151="-","-",IF((Economias!E147-Economias!I147)&gt;0,IF((J151*(1+$H151))&lt;=F151,J151*(1+$H151),F151),J151*(1+$H151)))</f>
        <v>-</v>
      </c>
      <c r="L151" s="127" t="str">
        <f>IF($H151="-","-",IF((Economias!F147-Economias!J147)&gt;0,IF((K151*(1+$H151))&lt;=G151,K151*(1+$H151),G151),K151*(1+$H151)))</f>
        <v>-</v>
      </c>
      <c r="M151" s="54" t="str">
        <f>IF(Economias!AE147="-","-",Economias!AE147)</f>
        <v>-</v>
      </c>
      <c r="N151" s="43" t="str">
        <f>IF(M151="-","-",Economias!N147*(1+M151))</f>
        <v>-</v>
      </c>
      <c r="O151" s="43" t="str">
        <f t="shared" ref="O151:Q151" si="279">IF($M151="-","-",N151*(1+$M151))</f>
        <v>-</v>
      </c>
      <c r="P151" s="43" t="str">
        <f t="shared" si="279"/>
        <v>-</v>
      </c>
      <c r="Q151" s="43" t="str">
        <f t="shared" si="279"/>
        <v>-</v>
      </c>
      <c r="R151" s="43"/>
      <c r="S151" s="62" t="str">
        <f t="shared" si="259"/>
        <v xml:space="preserve">   </v>
      </c>
      <c r="U151" s="48" t="str">
        <f>Economias!S147</f>
        <v>ok</v>
      </c>
    </row>
    <row r="152" spans="1:21" x14ac:dyDescent="0.2">
      <c r="A152" s="41">
        <v>141</v>
      </c>
      <c r="B152" s="42" t="s">
        <v>55</v>
      </c>
      <c r="C152" s="54">
        <f>Economias!W148</f>
        <v>1.0656524752313597E-4</v>
      </c>
      <c r="D152" s="43">
        <f>Economias!F148*(1+C152)</f>
        <v>4000.4262609900925</v>
      </c>
      <c r="E152" s="43">
        <f t="shared" ref="E152:G152" si="280">D152*(1+$C152)</f>
        <v>4000.8525674047933</v>
      </c>
      <c r="F152" s="43">
        <f t="shared" si="280"/>
        <v>4001.2789192489427</v>
      </c>
      <c r="G152" s="43">
        <f t="shared" si="280"/>
        <v>4001.7053165273815</v>
      </c>
      <c r="H152" s="54" t="str">
        <f>IF(Economias!AA148="-","-",Economias!AA148)</f>
        <v>-</v>
      </c>
      <c r="I152" s="127" t="str">
        <f>IF(H152="-","-",IF((Economias!C148-Economias!G148)&gt;=0,IF((Economias!J148*(1+H152))&lt;=D152,Economias!J148*(1+H152),D152),Economias!J148*(1+H152)))</f>
        <v>-</v>
      </c>
      <c r="J152" s="127" t="str">
        <f>IF($H152="-","-",IF((Economias!D148-Economias!H148)&gt;0,IF((I152*(1+$H152))&lt;=E152,I152*(1+$H152),E152),I152*(1+$H152)))</f>
        <v>-</v>
      </c>
      <c r="K152" s="127" t="str">
        <f>IF($H152="-","-",IF((Economias!E148-Economias!I148)&gt;0,IF((J152*(1+$H152))&lt;=F152,J152*(1+$H152),F152),J152*(1+$H152)))</f>
        <v>-</v>
      </c>
      <c r="L152" s="127" t="str">
        <f>IF($H152="-","-",IF((Economias!F148-Economias!J148)&gt;0,IF((K152*(1+$H152))&lt;=G152,K152*(1+$H152),G152),K152*(1+$H152)))</f>
        <v>-</v>
      </c>
      <c r="M152" s="54" t="str">
        <f>IF(Economias!AE148="-","-",Economias!AE148)</f>
        <v>-</v>
      </c>
      <c r="N152" s="43" t="str">
        <f>IF(M152="-","-",Economias!N148*(1+M152))</f>
        <v>-</v>
      </c>
      <c r="O152" s="43" t="str">
        <f t="shared" ref="O152:Q152" si="281">IF($M152="-","-",N152*(1+$M152))</f>
        <v>-</v>
      </c>
      <c r="P152" s="43" t="str">
        <f t="shared" si="281"/>
        <v>-</v>
      </c>
      <c r="Q152" s="43" t="str">
        <f t="shared" si="281"/>
        <v>-</v>
      </c>
      <c r="R152" s="43"/>
      <c r="S152" s="62" t="str">
        <f t="shared" si="259"/>
        <v xml:space="preserve">   </v>
      </c>
      <c r="U152" s="48" t="str">
        <f>Economias!S148</f>
        <v>ok</v>
      </c>
    </row>
    <row r="153" spans="1:21" x14ac:dyDescent="0.2">
      <c r="A153" s="41">
        <v>142</v>
      </c>
      <c r="B153" s="42" t="s">
        <v>181</v>
      </c>
      <c r="C153" s="54">
        <f>Economias!W149</f>
        <v>1.4150532906388196E-2</v>
      </c>
      <c r="D153" s="43">
        <f>Economias!F149*(1+C153)</f>
        <v>1794.0322927114007</v>
      </c>
      <c r="E153" s="43">
        <f t="shared" ref="E153:G153" si="282">D153*(1+$C153)</f>
        <v>1819.4188057045365</v>
      </c>
      <c r="F153" s="43">
        <f t="shared" si="282"/>
        <v>1845.1645513851602</v>
      </c>
      <c r="G153" s="43">
        <f t="shared" si="282"/>
        <v>1871.274613087237</v>
      </c>
      <c r="H153" s="54" t="str">
        <f>IF(Economias!AA149="-","-",Economias!AA149)</f>
        <v>-</v>
      </c>
      <c r="I153" s="127" t="str">
        <f>IF(H153="-","-",IF((Economias!C149-Economias!G149)&gt;=0,IF((Economias!J149*(1+H153))&lt;=D153,Economias!J149*(1+H153),D153),Economias!J149*(1+H153)))</f>
        <v>-</v>
      </c>
      <c r="J153" s="127" t="str">
        <f>IF($H153="-","-",IF((Economias!D149-Economias!H149)&gt;0,IF((I153*(1+$H153))&lt;=E153,I153*(1+$H153),E153),I153*(1+$H153)))</f>
        <v>-</v>
      </c>
      <c r="K153" s="127" t="str">
        <f>IF($H153="-","-",IF((Economias!E149-Economias!I149)&gt;0,IF((J153*(1+$H153))&lt;=F153,J153*(1+$H153),F153),J153*(1+$H153)))</f>
        <v>-</v>
      </c>
      <c r="L153" s="127" t="str">
        <f>IF($H153="-","-",IF((Economias!F149-Economias!J149)&gt;0,IF((K153*(1+$H153))&lt;=G153,K153*(1+$H153),G153),K153*(1+$H153)))</f>
        <v>-</v>
      </c>
      <c r="M153" s="54" t="str">
        <f>IF(Economias!AE149="-","-",Economias!AE149)</f>
        <v>-</v>
      </c>
      <c r="N153" s="43" t="str">
        <f>IF(M153="-","-",Economias!N149*(1+M153))</f>
        <v>-</v>
      </c>
      <c r="O153" s="43" t="str">
        <f t="shared" ref="O153:Q153" si="283">IF($M153="-","-",N153*(1+$M153))</f>
        <v>-</v>
      </c>
      <c r="P153" s="43" t="str">
        <f t="shared" si="283"/>
        <v>-</v>
      </c>
      <c r="Q153" s="43" t="str">
        <f t="shared" si="283"/>
        <v>-</v>
      </c>
      <c r="R153" s="43"/>
      <c r="S153" s="62" t="str">
        <f t="shared" si="259"/>
        <v xml:space="preserve">   </v>
      </c>
      <c r="U153" s="48" t="str">
        <f>Economias!S149</f>
        <v>ok</v>
      </c>
    </row>
    <row r="154" spans="1:21" x14ac:dyDescent="0.2">
      <c r="A154" s="41">
        <v>143</v>
      </c>
      <c r="B154" s="42" t="s">
        <v>182</v>
      </c>
      <c r="C154" s="54">
        <f>Economias!W150</f>
        <v>1.1024235492115437E-2</v>
      </c>
      <c r="D154" s="43">
        <f>Economias!F150*(1+C154)</f>
        <v>1343.6512089690216</v>
      </c>
      <c r="E154" s="43">
        <f t="shared" ref="E154:G154" si="284">D154*(1+$C154)</f>
        <v>1358.4639363159617</v>
      </c>
      <c r="F154" s="43">
        <f t="shared" si="284"/>
        <v>1373.4399626574552</v>
      </c>
      <c r="G154" s="43">
        <f t="shared" si="284"/>
        <v>1388.5810882400733</v>
      </c>
      <c r="H154" s="54" t="str">
        <f>IF(Economias!AA150="-","-",Economias!AA150)</f>
        <v>-</v>
      </c>
      <c r="I154" s="127" t="str">
        <f>IF(H154="-","-",IF((Economias!C150-Economias!G150)&gt;=0,IF((Economias!J150*(1+H154))&lt;=D154,Economias!J150*(1+H154),D154),Economias!J150*(1+H154)))</f>
        <v>-</v>
      </c>
      <c r="J154" s="127" t="str">
        <f>IF($H154="-","-",IF((Economias!D150-Economias!H150)&gt;0,IF((I154*(1+$H154))&lt;=E154,I154*(1+$H154),E154),I154*(1+$H154)))</f>
        <v>-</v>
      </c>
      <c r="K154" s="127" t="str">
        <f>IF($H154="-","-",IF((Economias!E150-Economias!I150)&gt;0,IF((J154*(1+$H154))&lt;=F154,J154*(1+$H154),F154),J154*(1+$H154)))</f>
        <v>-</v>
      </c>
      <c r="L154" s="127" t="str">
        <f>IF($H154="-","-",IF((Economias!F150-Economias!J150)&gt;0,IF((K154*(1+$H154))&lt;=G154,K154*(1+$H154),G154),K154*(1+$H154)))</f>
        <v>-</v>
      </c>
      <c r="M154" s="54" t="str">
        <f>IF(Economias!AE150="-","-",Economias!AE150)</f>
        <v>-</v>
      </c>
      <c r="N154" s="43" t="str">
        <f>IF(M154="-","-",Economias!N150*(1+M154))</f>
        <v>-</v>
      </c>
      <c r="O154" s="43" t="str">
        <f t="shared" ref="O154:Q154" si="285">IF($M154="-","-",N154*(1+$M154))</f>
        <v>-</v>
      </c>
      <c r="P154" s="43" t="str">
        <f t="shared" si="285"/>
        <v>-</v>
      </c>
      <c r="Q154" s="43" t="str">
        <f t="shared" si="285"/>
        <v>-</v>
      </c>
      <c r="R154" s="43"/>
      <c r="S154" s="62" t="str">
        <f t="shared" si="259"/>
        <v xml:space="preserve">   </v>
      </c>
      <c r="U154" s="48" t="str">
        <f>Economias!S150</f>
        <v>ok</v>
      </c>
    </row>
    <row r="155" spans="1:21" x14ac:dyDescent="0.2">
      <c r="A155" s="41">
        <v>144</v>
      </c>
      <c r="B155" s="42" t="s">
        <v>56</v>
      </c>
      <c r="C155" s="54">
        <f>Economias!W151</f>
        <v>1.0812036060050503E-2</v>
      </c>
      <c r="D155" s="43">
        <f>Economias!F151*(1+C155)</f>
        <v>3885.5614666148344</v>
      </c>
      <c r="E155" s="43">
        <f t="shared" ref="E155:G155" si="286">D155*(1+$C155)</f>
        <v>3927.5722973054171</v>
      </c>
      <c r="F155" s="43">
        <f t="shared" si="286"/>
        <v>3970.0373506123387</v>
      </c>
      <c r="G155" s="43">
        <f t="shared" si="286"/>
        <v>4012.9615376069069</v>
      </c>
      <c r="H155" s="54" t="str">
        <f>IF(Economias!AA151="-","-",Economias!AA151)</f>
        <v>-</v>
      </c>
      <c r="I155" s="127" t="str">
        <f>IF(H155="-","-",IF((Economias!C151-Economias!G151)&gt;=0,IF((Economias!J151*(1+H155))&lt;=D155,Economias!J151*(1+H155),D155),Economias!J151*(1+H155)))</f>
        <v>-</v>
      </c>
      <c r="J155" s="127" t="str">
        <f>IF($H155="-","-",IF((Economias!D151-Economias!H151)&gt;0,IF((I155*(1+$H155))&lt;=E155,I155*(1+$H155),E155),I155*(1+$H155)))</f>
        <v>-</v>
      </c>
      <c r="K155" s="127" t="str">
        <f>IF($H155="-","-",IF((Economias!E151-Economias!I151)&gt;0,IF((J155*(1+$H155))&lt;=F155,J155*(1+$H155),F155),J155*(1+$H155)))</f>
        <v>-</v>
      </c>
      <c r="L155" s="127" t="str">
        <f>IF($H155="-","-",IF((Economias!F151-Economias!J151)&gt;0,IF((K155*(1+$H155))&lt;=G155,K155*(1+$H155),G155),K155*(1+$H155)))</f>
        <v>-</v>
      </c>
      <c r="M155" s="54" t="str">
        <f>IF(Economias!AE151="-","-",Economias!AE151)</f>
        <v>-</v>
      </c>
      <c r="N155" s="43" t="str">
        <f>IF(M155="-","-",Economias!N151*(1+M155))</f>
        <v>-</v>
      </c>
      <c r="O155" s="43" t="str">
        <f t="shared" ref="O155:Q155" si="287">IF($M155="-","-",N155*(1+$M155))</f>
        <v>-</v>
      </c>
      <c r="P155" s="43" t="str">
        <f t="shared" si="287"/>
        <v>-</v>
      </c>
      <c r="Q155" s="43" t="str">
        <f t="shared" si="287"/>
        <v>-</v>
      </c>
      <c r="R155" s="43"/>
      <c r="S155" s="62" t="str">
        <f t="shared" si="259"/>
        <v xml:space="preserve">   </v>
      </c>
      <c r="U155" s="48" t="str">
        <f>Economias!S151</f>
        <v>ok</v>
      </c>
    </row>
    <row r="156" spans="1:21" x14ac:dyDescent="0.2">
      <c r="A156" s="41">
        <v>145</v>
      </c>
      <c r="B156" s="42" t="s">
        <v>183</v>
      </c>
      <c r="C156" s="54">
        <f>Economias!W152</f>
        <v>1.3596272478852742E-2</v>
      </c>
      <c r="D156" s="43">
        <f>Economias!F152*(1+C156)</f>
        <v>9701.1299238950996</v>
      </c>
      <c r="E156" s="43">
        <f t="shared" ref="E156:G156" si="288">D156*(1+$C156)</f>
        <v>9833.02912969313</v>
      </c>
      <c r="F156" s="43">
        <f t="shared" si="288"/>
        <v>9966.7216730329346</v>
      </c>
      <c r="G156" s="43">
        <f t="shared" si="288"/>
        <v>10102.231936620377</v>
      </c>
      <c r="H156" s="54" t="str">
        <f>IF(Economias!AA152="-","-",Economias!AA152)</f>
        <v>-</v>
      </c>
      <c r="I156" s="127" t="str">
        <f>IF(H156="-","-",IF((Economias!C152-Economias!G152)&gt;=0,IF((Economias!J152*(1+H156))&lt;=D156,Economias!J152*(1+H156),D156),Economias!J152*(1+H156)))</f>
        <v>-</v>
      </c>
      <c r="J156" s="127" t="str">
        <f>IF($H156="-","-",IF((Economias!D152-Economias!H152)&gt;0,IF((I156*(1+$H156))&lt;=E156,I156*(1+$H156),E156),I156*(1+$H156)))</f>
        <v>-</v>
      </c>
      <c r="K156" s="127" t="str">
        <f>IF($H156="-","-",IF((Economias!E152-Economias!I152)&gt;0,IF((J156*(1+$H156))&lt;=F156,J156*(1+$H156),F156),J156*(1+$H156)))</f>
        <v>-</v>
      </c>
      <c r="L156" s="127" t="str">
        <f>IF($H156="-","-",IF((Economias!F152-Economias!J152)&gt;0,IF((K156*(1+$H156))&lt;=G156,K156*(1+$H156),G156),K156*(1+$H156)))</f>
        <v>-</v>
      </c>
      <c r="M156" s="54" t="str">
        <f>IF(Economias!AE152="-","-",Economias!AE152)</f>
        <v>-</v>
      </c>
      <c r="N156" s="43" t="str">
        <f>IF(M156="-","-",Economias!N152*(1+M156))</f>
        <v>-</v>
      </c>
      <c r="O156" s="43" t="str">
        <f t="shared" ref="O156:Q156" si="289">IF($M156="-","-",N156*(1+$M156))</f>
        <v>-</v>
      </c>
      <c r="P156" s="43" t="str">
        <f t="shared" si="289"/>
        <v>-</v>
      </c>
      <c r="Q156" s="43" t="str">
        <f t="shared" si="289"/>
        <v>-</v>
      </c>
      <c r="R156" s="43"/>
      <c r="S156" s="62" t="str">
        <f t="shared" si="259"/>
        <v xml:space="preserve">   </v>
      </c>
      <c r="U156" s="48" t="str">
        <f>Economias!S152</f>
        <v>ok</v>
      </c>
    </row>
    <row r="157" spans="1:21" x14ac:dyDescent="0.2">
      <c r="A157" s="41">
        <v>146</v>
      </c>
      <c r="B157" s="42" t="s">
        <v>184</v>
      </c>
      <c r="C157" s="54">
        <f>Economias!W153</f>
        <v>-5.7597767848452828E-3</v>
      </c>
      <c r="D157" s="43">
        <f>Economias!F153*(1+C157)</f>
        <v>12921.145940904151</v>
      </c>
      <c r="E157" s="43">
        <f t="shared" ref="E157:G157" si="290">D157*(1+$C157)</f>
        <v>12846.723024480134</v>
      </c>
      <c r="F157" s="43">
        <f t="shared" si="290"/>
        <v>12772.728767442395</v>
      </c>
      <c r="G157" s="43">
        <f t="shared" si="290"/>
        <v>12699.160700808554</v>
      </c>
      <c r="H157" s="54">
        <f>IF(Economias!AA153="-","-",Economias!AA153)</f>
        <v>3.5758059193935925E-2</v>
      </c>
      <c r="I157" s="127">
        <f>IF(H157="-","-",IF((Economias!C153-Economias!G153)&gt;=0,IF((Economias!J153*(1+H157))&lt;=D157,Economias!J153*(1+H157),D157),Economias!J153*(1+H157)))</f>
        <v>6202.1192584532882</v>
      </c>
      <c r="J157" s="127">
        <f>IF($H157="-","-",IF((Economias!D153-Economias!H153)&gt;0,IF((I157*(1+$H157))&lt;=E157,I157*(1+$H157),E157),I157*(1+$H157)))</f>
        <v>6423.8950060249108</v>
      </c>
      <c r="K157" s="127">
        <f>IF($H157="-","-",IF((Economias!E153-Economias!I153)&gt;0,IF((J157*(1+$H157))&lt;=F157,J157*(1+$H157),F157),J157*(1+$H157)))</f>
        <v>6653.6010239059788</v>
      </c>
      <c r="L157" s="127">
        <f>IF($H157="-","-",IF((Economias!F153-Economias!J153)&gt;0,IF((K157*(1+$H157))&lt;=G157,K157*(1+$H157),G157),K157*(1+$H157)))</f>
        <v>6891.5208831716418</v>
      </c>
      <c r="M157" s="54">
        <f>IF(Economias!AE153="-","-",Economias!AE153)</f>
        <v>-7.050964868876794E-2</v>
      </c>
      <c r="N157" s="43">
        <f>IF(M157="-","-",Economias!N153*(1+M157))</f>
        <v>33.461652647204353</v>
      </c>
      <c r="O157" s="43">
        <f t="shared" ref="O157:Q157" si="291">IF($M157="-","-",N157*(1+$M157))</f>
        <v>31.102283274504391</v>
      </c>
      <c r="P157" s="43">
        <f t="shared" si="291"/>
        <v>28.909272207400541</v>
      </c>
      <c r="Q157" s="43">
        <f t="shared" si="291"/>
        <v>26.870889580208765</v>
      </c>
      <c r="R157" s="43"/>
      <c r="S157" s="62" t="str">
        <f t="shared" si="259"/>
        <v>ok</v>
      </c>
      <c r="U157" s="48" t="str">
        <f>Economias!S153</f>
        <v>ok</v>
      </c>
    </row>
    <row r="158" spans="1:21" x14ac:dyDescent="0.2">
      <c r="A158" s="41">
        <v>147</v>
      </c>
      <c r="B158" s="42" t="s">
        <v>185</v>
      </c>
      <c r="C158" s="54">
        <f>Economias!W154</f>
        <v>5.5408441279697233E-2</v>
      </c>
      <c r="D158" s="43">
        <f>Economias!F154*(1+C158)</f>
        <v>945.64596338660863</v>
      </c>
      <c r="E158" s="43">
        <f t="shared" ref="E158:G158" si="292">D158*(1+$C158)</f>
        <v>998.04273222029815</v>
      </c>
      <c r="F158" s="43">
        <f t="shared" si="292"/>
        <v>1053.3427243431549</v>
      </c>
      <c r="G158" s="43">
        <f t="shared" si="292"/>
        <v>1111.7068028323188</v>
      </c>
      <c r="H158" s="54" t="str">
        <f>IF(Economias!AA154="-","-",Economias!AA154)</f>
        <v>-</v>
      </c>
      <c r="I158" s="127" t="str">
        <f>IF(H158="-","-",IF((Economias!C154-Economias!G154)&gt;=0,IF((Economias!J154*(1+H158))&lt;=D158,Economias!J154*(1+H158),D158),Economias!J154*(1+H158)))</f>
        <v>-</v>
      </c>
      <c r="J158" s="127" t="str">
        <f>IF($H158="-","-",IF((Economias!D154-Economias!H154)&gt;0,IF((I158*(1+$H158))&lt;=E158,I158*(1+$H158),E158),I158*(1+$H158)))</f>
        <v>-</v>
      </c>
      <c r="K158" s="127" t="str">
        <f>IF($H158="-","-",IF((Economias!E154-Economias!I154)&gt;0,IF((J158*(1+$H158))&lt;=F158,J158*(1+$H158),F158),J158*(1+$H158)))</f>
        <v>-</v>
      </c>
      <c r="L158" s="127" t="str">
        <f>IF($H158="-","-",IF((Economias!F154-Economias!J154)&gt;0,IF((K158*(1+$H158))&lt;=G158,K158*(1+$H158),G158),K158*(1+$H158)))</f>
        <v>-</v>
      </c>
      <c r="M158" s="54" t="str">
        <f>IF(Economias!AE154="-","-",Economias!AE154)</f>
        <v>-</v>
      </c>
      <c r="N158" s="43" t="str">
        <f>IF(M158="-","-",Economias!N154*(1+M158))</f>
        <v>-</v>
      </c>
      <c r="O158" s="43" t="str">
        <f t="shared" ref="O158:Q158" si="293">IF($M158="-","-",N158*(1+$M158))</f>
        <v>-</v>
      </c>
      <c r="P158" s="43" t="str">
        <f t="shared" si="293"/>
        <v>-</v>
      </c>
      <c r="Q158" s="43" t="str">
        <f t="shared" si="293"/>
        <v>-</v>
      </c>
      <c r="R158" s="43"/>
      <c r="S158" s="62" t="str">
        <f t="shared" si="259"/>
        <v xml:space="preserve">   </v>
      </c>
      <c r="U158" s="48" t="str">
        <f>Economias!S154</f>
        <v>ok</v>
      </c>
    </row>
    <row r="159" spans="1:21" x14ac:dyDescent="0.2">
      <c r="A159" s="41">
        <v>148</v>
      </c>
      <c r="B159" s="42" t="s">
        <v>186</v>
      </c>
      <c r="C159" s="54">
        <f>Economias!W155</f>
        <v>2.4162024096860316E-2</v>
      </c>
      <c r="D159" s="43">
        <f>Economias!F155*(1+C159)</f>
        <v>981.14721908479214</v>
      </c>
      <c r="E159" s="43">
        <f t="shared" ref="E159:G159" si="294">D159*(1+$C159)</f>
        <v>1004.8537218348864</v>
      </c>
      <c r="F159" s="43">
        <f t="shared" si="294"/>
        <v>1029.1330216756808</v>
      </c>
      <c r="G159" s="43">
        <f t="shared" si="294"/>
        <v>1053.9989585442831</v>
      </c>
      <c r="H159" s="54" t="str">
        <f>IF(Economias!AA155="-","-",Economias!AA155)</f>
        <v>-</v>
      </c>
      <c r="I159" s="127" t="str">
        <f>IF(H159="-","-",IF((Economias!C155-Economias!G155)&gt;=0,IF((Economias!J155*(1+H159))&lt;=D159,Economias!J155*(1+H159),D159),Economias!J155*(1+H159)))</f>
        <v>-</v>
      </c>
      <c r="J159" s="127" t="str">
        <f>IF($H159="-","-",IF((Economias!D155-Economias!H155)&gt;0,IF((I159*(1+$H159))&lt;=E159,I159*(1+$H159),E159),I159*(1+$H159)))</f>
        <v>-</v>
      </c>
      <c r="K159" s="127" t="str">
        <f>IF($H159="-","-",IF((Economias!E155-Economias!I155)&gt;0,IF((J159*(1+$H159))&lt;=F159,J159*(1+$H159),F159),J159*(1+$H159)))</f>
        <v>-</v>
      </c>
      <c r="L159" s="127" t="str">
        <f>IF($H159="-","-",IF((Economias!F155-Economias!J155)&gt;0,IF((K159*(1+$H159))&lt;=G159,K159*(1+$H159),G159),K159*(1+$H159)))</f>
        <v>-</v>
      </c>
      <c r="M159" s="54" t="str">
        <f>IF(Economias!AE155="-","-",Economias!AE155)</f>
        <v>-</v>
      </c>
      <c r="N159" s="43" t="str">
        <f>IF(M159="-","-",Economias!N155*(1+M159))</f>
        <v>-</v>
      </c>
      <c r="O159" s="43" t="str">
        <f t="shared" ref="O159:Q159" si="295">IF($M159="-","-",N159*(1+$M159))</f>
        <v>-</v>
      </c>
      <c r="P159" s="43" t="str">
        <f t="shared" si="295"/>
        <v>-</v>
      </c>
      <c r="Q159" s="43" t="str">
        <f t="shared" si="295"/>
        <v>-</v>
      </c>
      <c r="R159" s="43"/>
      <c r="S159" s="62" t="str">
        <f t="shared" si="259"/>
        <v xml:space="preserve">   </v>
      </c>
      <c r="U159" s="48" t="str">
        <f>Economias!S155</f>
        <v>ok</v>
      </c>
    </row>
    <row r="160" spans="1:21" x14ac:dyDescent="0.2">
      <c r="A160" s="41">
        <v>149</v>
      </c>
      <c r="B160" s="42" t="s">
        <v>187</v>
      </c>
      <c r="C160" s="54">
        <f>Economias!W156</f>
        <v>3.2701480762055167E-2</v>
      </c>
      <c r="D160" s="43">
        <f>Economias!F156*(1+C160)</f>
        <v>4575.9002612566665</v>
      </c>
      <c r="E160" s="43">
        <f t="shared" ref="E160:G160" si="296">D160*(1+$C160)</f>
        <v>4725.5389756192344</v>
      </c>
      <c r="F160" s="43">
        <f t="shared" si="296"/>
        <v>4880.0710975207885</v>
      </c>
      <c r="G160" s="43">
        <f t="shared" si="296"/>
        <v>5039.6566486338261</v>
      </c>
      <c r="H160" s="54" t="str">
        <f>IF(Economias!AA156="-","-",Economias!AA156)</f>
        <v>-</v>
      </c>
      <c r="I160" s="127" t="str">
        <f>IF(H160="-","-",IF((Economias!C156-Economias!G156)&gt;=0,IF((Economias!J156*(1+H160))&lt;=D160,Economias!J156*(1+H160),D160),Economias!J156*(1+H160)))</f>
        <v>-</v>
      </c>
      <c r="J160" s="127" t="str">
        <f>IF($H160="-","-",IF((Economias!D156-Economias!H156)&gt;0,IF((I160*(1+$H160))&lt;=E160,I160*(1+$H160),E160),I160*(1+$H160)))</f>
        <v>-</v>
      </c>
      <c r="K160" s="127" t="str">
        <f>IF($H160="-","-",IF((Economias!E156-Economias!I156)&gt;0,IF((J160*(1+$H160))&lt;=F160,J160*(1+$H160),F160),J160*(1+$H160)))</f>
        <v>-</v>
      </c>
      <c r="L160" s="127" t="str">
        <f>IF($H160="-","-",IF((Economias!F156-Economias!J156)&gt;0,IF((K160*(1+$H160))&lt;=G160,K160*(1+$H160),G160),K160*(1+$H160)))</f>
        <v>-</v>
      </c>
      <c r="M160" s="54" t="str">
        <f>IF(Economias!AE156="-","-",Economias!AE156)</f>
        <v>-</v>
      </c>
      <c r="N160" s="43" t="str">
        <f>IF(M160="-","-",Economias!N156*(1+M160))</f>
        <v>-</v>
      </c>
      <c r="O160" s="43" t="str">
        <f t="shared" ref="O160:Q160" si="297">IF($M160="-","-",N160*(1+$M160))</f>
        <v>-</v>
      </c>
      <c r="P160" s="43" t="str">
        <f t="shared" si="297"/>
        <v>-</v>
      </c>
      <c r="Q160" s="43" t="str">
        <f t="shared" si="297"/>
        <v>-</v>
      </c>
      <c r="R160" s="43"/>
      <c r="S160" s="62" t="str">
        <f t="shared" si="259"/>
        <v xml:space="preserve">   </v>
      </c>
      <c r="U160" s="48" t="str">
        <f>Economias!S156</f>
        <v>ok</v>
      </c>
    </row>
    <row r="161" spans="1:21" x14ac:dyDescent="0.2">
      <c r="A161" s="41">
        <v>150</v>
      </c>
      <c r="B161" s="42" t="s">
        <v>188</v>
      </c>
      <c r="C161" s="54">
        <f>Economias!W157</f>
        <v>1.5601605509343225E-2</v>
      </c>
      <c r="D161" s="43">
        <f>Economias!F157*(1+C161)</f>
        <v>2865.0121291418573</v>
      </c>
      <c r="E161" s="43">
        <f t="shared" ref="E161:G161" si="298">D161*(1+$C161)</f>
        <v>2909.7109181602123</v>
      </c>
      <c r="F161" s="43">
        <f t="shared" si="298"/>
        <v>2955.1070800515772</v>
      </c>
      <c r="G161" s="43">
        <f t="shared" si="298"/>
        <v>3001.2114949524093</v>
      </c>
      <c r="H161" s="54" t="str">
        <f>IF(Economias!AA157="-","-",Economias!AA157)</f>
        <v>-</v>
      </c>
      <c r="I161" s="127" t="str">
        <f>IF(H161="-","-",IF((Economias!C157-Economias!G157)&gt;=0,IF((Economias!J157*(1+H161))&lt;=D161,Economias!J157*(1+H161),D161),Economias!J157*(1+H161)))</f>
        <v>-</v>
      </c>
      <c r="J161" s="127" t="str">
        <f>IF($H161="-","-",IF((Economias!D157-Economias!H157)&gt;0,IF((I161*(1+$H161))&lt;=E161,I161*(1+$H161),E161),I161*(1+$H161)))</f>
        <v>-</v>
      </c>
      <c r="K161" s="127" t="str">
        <f>IF($H161="-","-",IF((Economias!E157-Economias!I157)&gt;0,IF((J161*(1+$H161))&lt;=F161,J161*(1+$H161),F161),J161*(1+$H161)))</f>
        <v>-</v>
      </c>
      <c r="L161" s="127" t="str">
        <f>IF($H161="-","-",IF((Economias!F157-Economias!J157)&gt;0,IF((K161*(1+$H161))&lt;=G161,K161*(1+$H161),G161),K161*(1+$H161)))</f>
        <v>-</v>
      </c>
      <c r="M161" s="54" t="str">
        <f>IF(Economias!AE157="-","-",Economias!AE157)</f>
        <v>-</v>
      </c>
      <c r="N161" s="43" t="str">
        <f>IF(M161="-","-",Economias!N157*(1+M161))</f>
        <v>-</v>
      </c>
      <c r="O161" s="43" t="str">
        <f t="shared" ref="O161:Q161" si="299">IF($M161="-","-",N161*(1+$M161))</f>
        <v>-</v>
      </c>
      <c r="P161" s="43" t="str">
        <f t="shared" si="299"/>
        <v>-</v>
      </c>
      <c r="Q161" s="43" t="str">
        <f t="shared" si="299"/>
        <v>-</v>
      </c>
      <c r="R161" s="43"/>
      <c r="S161" s="62" t="str">
        <f t="shared" si="259"/>
        <v xml:space="preserve">   </v>
      </c>
      <c r="U161" s="48" t="str">
        <f>Economias!S157</f>
        <v>ok</v>
      </c>
    </row>
    <row r="162" spans="1:21" x14ac:dyDescent="0.2">
      <c r="A162" s="41">
        <v>151</v>
      </c>
      <c r="B162" s="42" t="s">
        <v>189</v>
      </c>
      <c r="C162" s="54">
        <f>Economias!W158</f>
        <v>1.1317086962557487E-2</v>
      </c>
      <c r="D162" s="43">
        <f>Economias!F158*(1+C162)</f>
        <v>1188.297577181005</v>
      </c>
      <c r="E162" s="43">
        <f t="shared" ref="E162:G162" si="300">D162*(1+$C162)</f>
        <v>1201.7456441993586</v>
      </c>
      <c r="F162" s="43">
        <f t="shared" si="300"/>
        <v>1215.3459041616372</v>
      </c>
      <c r="G162" s="43">
        <f t="shared" si="300"/>
        <v>1229.1000794486224</v>
      </c>
      <c r="H162" s="54" t="str">
        <f>IF(Economias!AA158="-","-",Economias!AA158)</f>
        <v>-</v>
      </c>
      <c r="I162" s="127" t="str">
        <f>IF(H162="-","-",IF((Economias!C158-Economias!G158)&gt;=0,IF((Economias!J158*(1+H162))&lt;=D162,Economias!J158*(1+H162),D162),Economias!J158*(1+H162)))</f>
        <v>-</v>
      </c>
      <c r="J162" s="127" t="str">
        <f>IF($H162="-","-",IF((Economias!D158-Economias!H158)&gt;0,IF((I162*(1+$H162))&lt;=E162,I162*(1+$H162),E162),I162*(1+$H162)))</f>
        <v>-</v>
      </c>
      <c r="K162" s="127" t="str">
        <f>IF($H162="-","-",IF((Economias!E158-Economias!I158)&gt;0,IF((J162*(1+$H162))&lt;=F162,J162*(1+$H162),F162),J162*(1+$H162)))</f>
        <v>-</v>
      </c>
      <c r="L162" s="127" t="str">
        <f>IF($H162="-","-",IF((Economias!F158-Economias!J158)&gt;0,IF((K162*(1+$H162))&lt;=G162,K162*(1+$H162),G162),K162*(1+$H162)))</f>
        <v>-</v>
      </c>
      <c r="M162" s="54" t="str">
        <f>IF(Economias!AE158="-","-",Economias!AE158)</f>
        <v>-</v>
      </c>
      <c r="N162" s="43" t="str">
        <f>IF(M162="-","-",Economias!N158*(1+M162))</f>
        <v>-</v>
      </c>
      <c r="O162" s="43" t="str">
        <f t="shared" ref="O162:Q162" si="301">IF($M162="-","-",N162*(1+$M162))</f>
        <v>-</v>
      </c>
      <c r="P162" s="43" t="str">
        <f t="shared" si="301"/>
        <v>-</v>
      </c>
      <c r="Q162" s="43" t="str">
        <f t="shared" si="301"/>
        <v>-</v>
      </c>
      <c r="R162" s="43"/>
      <c r="S162" s="62" t="str">
        <f t="shared" si="259"/>
        <v xml:space="preserve">   </v>
      </c>
      <c r="U162" s="48" t="str">
        <f>Economias!S158</f>
        <v>ok</v>
      </c>
    </row>
    <row r="163" spans="1:21" x14ac:dyDescent="0.2">
      <c r="A163" s="41">
        <v>152</v>
      </c>
      <c r="B163" s="42" t="s">
        <v>190</v>
      </c>
      <c r="C163" s="54">
        <f>Economias!W159</f>
        <v>4.3857789443724017E-2</v>
      </c>
      <c r="D163" s="43">
        <f>Economias!F159*(1+C163)</f>
        <v>3478.1341544264883</v>
      </c>
      <c r="E163" s="43">
        <f t="shared" ref="E163:G163" si="302">D163*(1+$C163)</f>
        <v>3630.6774298283503</v>
      </c>
      <c r="F163" s="43">
        <f t="shared" si="302"/>
        <v>3789.9109160838429</v>
      </c>
      <c r="G163" s="43">
        <f t="shared" si="302"/>
        <v>3956.1280310519192</v>
      </c>
      <c r="H163" s="54" t="str">
        <f>IF(Economias!AA159="-","-",Economias!AA159)</f>
        <v>-</v>
      </c>
      <c r="I163" s="127" t="str">
        <f>IF(H163="-","-",IF((Economias!C159-Economias!G159)&gt;=0,IF((Economias!J159*(1+H163))&lt;=D163,Economias!J159*(1+H163),D163),Economias!J159*(1+H163)))</f>
        <v>-</v>
      </c>
      <c r="J163" s="127" t="str">
        <f>IF($H163="-","-",IF((Economias!D159-Economias!H159)&gt;0,IF((I163*(1+$H163))&lt;=E163,I163*(1+$H163),E163),I163*(1+$H163)))</f>
        <v>-</v>
      </c>
      <c r="K163" s="127" t="str">
        <f>IF($H163="-","-",IF((Economias!E159-Economias!I159)&gt;0,IF((J163*(1+$H163))&lt;=F163,J163*(1+$H163),F163),J163*(1+$H163)))</f>
        <v>-</v>
      </c>
      <c r="L163" s="127" t="str">
        <f>IF($H163="-","-",IF((Economias!F159-Economias!J159)&gt;0,IF((K163*(1+$H163))&lt;=G163,K163*(1+$H163),G163),K163*(1+$H163)))</f>
        <v>-</v>
      </c>
      <c r="M163" s="54" t="str">
        <f>IF(Economias!AE159="-","-",Economias!AE159)</f>
        <v>-</v>
      </c>
      <c r="N163" s="43" t="str">
        <f>IF(M163="-","-",Economias!N159*(1+M163))</f>
        <v>-</v>
      </c>
      <c r="O163" s="43" t="str">
        <f t="shared" ref="O163:Q163" si="303">IF($M163="-","-",N163*(1+$M163))</f>
        <v>-</v>
      </c>
      <c r="P163" s="43" t="str">
        <f t="shared" si="303"/>
        <v>-</v>
      </c>
      <c r="Q163" s="43" t="str">
        <f t="shared" si="303"/>
        <v>-</v>
      </c>
      <c r="R163" s="43"/>
      <c r="S163" s="62" t="str">
        <f t="shared" si="259"/>
        <v xml:space="preserve">   </v>
      </c>
      <c r="U163" s="48" t="str">
        <f>Economias!S159</f>
        <v>ok</v>
      </c>
    </row>
    <row r="164" spans="1:21" x14ac:dyDescent="0.2">
      <c r="A164" s="41">
        <v>153</v>
      </c>
      <c r="B164" s="42" t="s">
        <v>191</v>
      </c>
      <c r="C164" s="54">
        <f>Economias!W160</f>
        <v>1.3661383189475221E-2</v>
      </c>
      <c r="D164" s="43">
        <f>Economias!F160*(1+C164)</f>
        <v>1525.5603817001602</v>
      </c>
      <c r="E164" s="43">
        <f t="shared" ref="E164:G164" si="304">D164*(1+$C164)</f>
        <v>1546.401646653248</v>
      </c>
      <c r="F164" s="43">
        <f t="shared" si="304"/>
        <v>1567.5276321130134</v>
      </c>
      <c r="G164" s="43">
        <f t="shared" si="304"/>
        <v>1588.9422277553999</v>
      </c>
      <c r="H164" s="54" t="str">
        <f>IF(Economias!AA160="-","-",Economias!AA160)</f>
        <v>-</v>
      </c>
      <c r="I164" s="127" t="str">
        <f>IF(H164="-","-",IF((Economias!C160-Economias!G160)&gt;=0,IF((Economias!J160*(1+H164))&lt;=D164,Economias!J160*(1+H164),D164),Economias!J160*(1+H164)))</f>
        <v>-</v>
      </c>
      <c r="J164" s="127" t="str">
        <f>IF($H164="-","-",IF((Economias!D160-Economias!H160)&gt;0,IF((I164*(1+$H164))&lt;=E164,I164*(1+$H164),E164),I164*(1+$H164)))</f>
        <v>-</v>
      </c>
      <c r="K164" s="127" t="str">
        <f>IF($H164="-","-",IF((Economias!E160-Economias!I160)&gt;0,IF((J164*(1+$H164))&lt;=F164,J164*(1+$H164),F164),J164*(1+$H164)))</f>
        <v>-</v>
      </c>
      <c r="L164" s="127" t="str">
        <f>IF($H164="-","-",IF((Economias!F160-Economias!J160)&gt;0,IF((K164*(1+$H164))&lt;=G164,K164*(1+$H164),G164),K164*(1+$H164)))</f>
        <v>-</v>
      </c>
      <c r="M164" s="54" t="str">
        <f>IF(Economias!AE160="-","-",Economias!AE160)</f>
        <v>-</v>
      </c>
      <c r="N164" s="43" t="str">
        <f>IF(M164="-","-",Economias!N160*(1+M164))</f>
        <v>-</v>
      </c>
      <c r="O164" s="43" t="str">
        <f t="shared" ref="O164:Q164" si="305">IF($M164="-","-",N164*(1+$M164))</f>
        <v>-</v>
      </c>
      <c r="P164" s="43" t="str">
        <f t="shared" si="305"/>
        <v>-</v>
      </c>
      <c r="Q164" s="43" t="str">
        <f t="shared" si="305"/>
        <v>-</v>
      </c>
      <c r="R164" s="43"/>
      <c r="S164" s="62" t="str">
        <f t="shared" si="259"/>
        <v xml:space="preserve">   </v>
      </c>
      <c r="U164" s="48" t="str">
        <f>Economias!S160</f>
        <v>ok</v>
      </c>
    </row>
    <row r="165" spans="1:21" x14ac:dyDescent="0.2">
      <c r="A165" s="41">
        <v>154</v>
      </c>
      <c r="B165" s="42" t="s">
        <v>57</v>
      </c>
      <c r="C165" s="54">
        <f>Economias!W161</f>
        <v>2.0257502633579529E-2</v>
      </c>
      <c r="D165" s="43">
        <f>Economias!F161*(1+C165)</f>
        <v>35008.095687866014</v>
      </c>
      <c r="E165" s="43">
        <f t="shared" ref="E165:G165" si="306">D165*(1+$C165)</f>
        <v>35717.272278459568</v>
      </c>
      <c r="F165" s="43">
        <f t="shared" si="306"/>
        <v>36440.815015704742</v>
      </c>
      <c r="G165" s="43">
        <f t="shared" si="306"/>
        <v>37179.014921855167</v>
      </c>
      <c r="H165" s="54">
        <f>IF(Economias!AA161="-","-",Economias!AA161)</f>
        <v>0.19863536103068555</v>
      </c>
      <c r="I165" s="127">
        <f>IF(H165="-","-",IF((Economias!C161-Economias!G161)&gt;=0,IF((Economias!J161*(1+H165))&lt;=D165,Economias!J161*(1+H165),D165),Economias!J161*(1+H165)))</f>
        <v>14607.769144880964</v>
      </c>
      <c r="J165" s="127">
        <f>IF($H165="-","-",IF((Economias!D161-Economias!H161)&gt;0,IF((I165*(1+$H165))&lt;=E165,I165*(1+$H165),E165),I165*(1+$H165)))</f>
        <v>17509.3886428273</v>
      </c>
      <c r="K165" s="127">
        <f>IF($H165="-","-",IF((Economias!E161-Economias!I161)&gt;0,IF((J165*(1+$H165))&lt;=F165,J165*(1+$H165),F165),J165*(1+$H165)))</f>
        <v>20987.372377321884</v>
      </c>
      <c r="L165" s="127">
        <f>IF($H165="-","-",IF((Economias!F161-Economias!J161)&gt;0,IF((K165*(1+$H165))&lt;=G165,K165*(1+$H165),G165),K165*(1+$H165)))</f>
        <v>25156.206666576651</v>
      </c>
      <c r="M165" s="126">
        <f>IF(Economias!AE161="-","-",Economias!AE161)</f>
        <v>0.20313869412795793</v>
      </c>
      <c r="N165" s="43">
        <f>IF(M165="-","-",Economias!N161*(1+M165))</f>
        <v>186.48649758983345</v>
      </c>
      <c r="O165" s="43">
        <f t="shared" ref="O165:Q165" si="307">IF($M165="-","-",N165*(1+$M165))</f>
        <v>224.36912118272878</v>
      </c>
      <c r="P165" s="43">
        <f t="shared" si="307"/>
        <v>269.94717146242584</v>
      </c>
      <c r="Q165" s="43">
        <f t="shared" si="307"/>
        <v>324.78388735683893</v>
      </c>
      <c r="R165" s="43"/>
      <c r="S165" s="62" t="str">
        <f t="shared" si="259"/>
        <v>ok</v>
      </c>
      <c r="U165" s="48" t="str">
        <f>Economias!S161</f>
        <v>ok</v>
      </c>
    </row>
    <row r="166" spans="1:21" x14ac:dyDescent="0.2">
      <c r="A166" s="41">
        <v>155</v>
      </c>
      <c r="B166" s="42" t="s">
        <v>192</v>
      </c>
      <c r="C166" s="54">
        <f>Economias!W162</f>
        <v>1.649578390529655E-2</v>
      </c>
      <c r="D166" s="43">
        <f>Economias!F162*(1+C166)</f>
        <v>1362.1043504330974</v>
      </c>
      <c r="E166" s="43">
        <f t="shared" ref="E166:G166" si="308">D166*(1+$C166)</f>
        <v>1384.5733294543061</v>
      </c>
      <c r="F166" s="43">
        <f t="shared" si="308"/>
        <v>1407.4129518980214</v>
      </c>
      <c r="G166" s="43">
        <f t="shared" si="308"/>
        <v>1430.6293318180469</v>
      </c>
      <c r="H166" s="54" t="str">
        <f>IF(Economias!AA162="-","-",Economias!AA162)</f>
        <v>-</v>
      </c>
      <c r="I166" s="127" t="str">
        <f>IF(H166="-","-",IF((Economias!C162-Economias!G162)&gt;=0,IF((Economias!J162*(1+H166))&lt;=D166,Economias!J162*(1+H166),D166),Economias!J162*(1+H166)))</f>
        <v>-</v>
      </c>
      <c r="J166" s="127" t="str">
        <f>IF($H166="-","-",IF((Economias!D162-Economias!H162)&gt;0,IF((I166*(1+$H166))&lt;=E166,I166*(1+$H166),E166),I166*(1+$H166)))</f>
        <v>-</v>
      </c>
      <c r="K166" s="127" t="str">
        <f>IF($H166="-","-",IF((Economias!E162-Economias!I162)&gt;0,IF((J166*(1+$H166))&lt;=F166,J166*(1+$H166),F166),J166*(1+$H166)))</f>
        <v>-</v>
      </c>
      <c r="L166" s="127" t="str">
        <f>IF($H166="-","-",IF((Economias!F162-Economias!J162)&gt;0,IF((K166*(1+$H166))&lt;=G166,K166*(1+$H166),G166),K166*(1+$H166)))</f>
        <v>-</v>
      </c>
      <c r="M166" s="54" t="str">
        <f>IF(Economias!AE162="-","-",Economias!AE162)</f>
        <v>-</v>
      </c>
      <c r="N166" s="43" t="str">
        <f>IF(M166="-","-",Economias!N162*(1+M166))</f>
        <v>-</v>
      </c>
      <c r="O166" s="43" t="str">
        <f t="shared" ref="O166:Q166" si="309">IF($M166="-","-",N166*(1+$M166))</f>
        <v>-</v>
      </c>
      <c r="P166" s="43" t="str">
        <f t="shared" si="309"/>
        <v>-</v>
      </c>
      <c r="Q166" s="43" t="str">
        <f t="shared" si="309"/>
        <v>-</v>
      </c>
      <c r="R166" s="43"/>
      <c r="S166" s="62" t="str">
        <f t="shared" si="259"/>
        <v xml:space="preserve">   </v>
      </c>
      <c r="U166" s="48" t="str">
        <f>Economias!S162</f>
        <v>ok</v>
      </c>
    </row>
    <row r="167" spans="1:21" x14ac:dyDescent="0.2">
      <c r="A167" s="41">
        <v>156</v>
      </c>
      <c r="B167" s="42" t="s">
        <v>193</v>
      </c>
      <c r="C167" s="54">
        <f>Economias!W163</f>
        <v>3.3501633056217894E-2</v>
      </c>
      <c r="D167" s="43">
        <f>Economias!F163*(1+C167)</f>
        <v>5025.9184415523878</v>
      </c>
      <c r="E167" s="43">
        <f t="shared" ref="E167:G167" si="310">D167*(1+$C167)</f>
        <v>5194.2949169517542</v>
      </c>
      <c r="F167" s="43">
        <f t="shared" si="310"/>
        <v>5368.3122792452496</v>
      </c>
      <c r="G167" s="43">
        <f t="shared" si="310"/>
        <v>5548.1595073557128</v>
      </c>
      <c r="H167" s="54" t="str">
        <f>IF(Economias!AA163="-","-",Economias!AA163)</f>
        <v>-</v>
      </c>
      <c r="I167" s="127" t="str">
        <f>IF(H167="-","-",IF((Economias!C163-Economias!G163)&gt;=0,IF((Economias!J163*(1+H167))&lt;=D167,Economias!J163*(1+H167),D167),Economias!J163*(1+H167)))</f>
        <v>-</v>
      </c>
      <c r="J167" s="127" t="str">
        <f>IF($H167="-","-",IF((Economias!D163-Economias!H163)&gt;0,IF((I167*(1+$H167))&lt;=E167,I167*(1+$H167),E167),I167*(1+$H167)))</f>
        <v>-</v>
      </c>
      <c r="K167" s="127" t="str">
        <f>IF($H167="-","-",IF((Economias!E163-Economias!I163)&gt;0,IF((J167*(1+$H167))&lt;=F167,J167*(1+$H167),F167),J167*(1+$H167)))</f>
        <v>-</v>
      </c>
      <c r="L167" s="127" t="str">
        <f>IF($H167="-","-",IF((Economias!F163-Economias!J163)&gt;0,IF((K167*(1+$H167))&lt;=G167,K167*(1+$H167),G167),K167*(1+$H167)))</f>
        <v>-</v>
      </c>
      <c r="M167" s="54" t="str">
        <f>IF(Economias!AE163="-","-",Economias!AE163)</f>
        <v>-</v>
      </c>
      <c r="N167" s="43" t="str">
        <f>IF(M167="-","-",Economias!N163*(1+M167))</f>
        <v>-</v>
      </c>
      <c r="O167" s="43" t="str">
        <f t="shared" ref="O167:Q167" si="311">IF($M167="-","-",N167*(1+$M167))</f>
        <v>-</v>
      </c>
      <c r="P167" s="43" t="str">
        <f t="shared" si="311"/>
        <v>-</v>
      </c>
      <c r="Q167" s="43" t="str">
        <f t="shared" si="311"/>
        <v>-</v>
      </c>
      <c r="R167" s="43"/>
      <c r="S167" s="62" t="str">
        <f t="shared" si="259"/>
        <v xml:space="preserve">   </v>
      </c>
      <c r="U167" s="48" t="str">
        <f>Economias!S163</f>
        <v>ok</v>
      </c>
    </row>
    <row r="168" spans="1:21" x14ac:dyDescent="0.2">
      <c r="A168" s="41">
        <v>157</v>
      </c>
      <c r="B168" s="42" t="s">
        <v>194</v>
      </c>
      <c r="C168" s="54">
        <f>Economias!W164</f>
        <v>1.1678025419619119E-2</v>
      </c>
      <c r="D168" s="43">
        <f>Economias!F164*(1+C168)</f>
        <v>1304.0529747658891</v>
      </c>
      <c r="E168" s="43">
        <f t="shared" ref="E168:G168" si="312">D168*(1+$C168)</f>
        <v>1319.2817385537351</v>
      </c>
      <c r="F168" s="43">
        <f t="shared" si="312"/>
        <v>1334.6883442322048</v>
      </c>
      <c r="G168" s="43">
        <f t="shared" si="312"/>
        <v>1350.2748686434179</v>
      </c>
      <c r="H168" s="54" t="str">
        <f>IF(Economias!AA164="-","-",Economias!AA164)</f>
        <v>-</v>
      </c>
      <c r="I168" s="127" t="str">
        <f>IF(H168="-","-",IF((Economias!C164-Economias!G164)&gt;=0,IF((Economias!J164*(1+H168))&lt;=D168,Economias!J164*(1+H168),D168),Economias!J164*(1+H168)))</f>
        <v>-</v>
      </c>
      <c r="J168" s="127" t="str">
        <f>IF($H168="-","-",IF((Economias!D164-Economias!H164)&gt;0,IF((I168*(1+$H168))&lt;=E168,I168*(1+$H168),E168),I168*(1+$H168)))</f>
        <v>-</v>
      </c>
      <c r="K168" s="127" t="str">
        <f>IF($H168="-","-",IF((Economias!E164-Economias!I164)&gt;0,IF((J168*(1+$H168))&lt;=F168,J168*(1+$H168),F168),J168*(1+$H168)))</f>
        <v>-</v>
      </c>
      <c r="L168" s="127" t="str">
        <f>IF($H168="-","-",IF((Economias!F164-Economias!J164)&gt;0,IF((K168*(1+$H168))&lt;=G168,K168*(1+$H168),G168),K168*(1+$H168)))</f>
        <v>-</v>
      </c>
      <c r="M168" s="54" t="str">
        <f>IF(Economias!AE164="-","-",Economias!AE164)</f>
        <v>-</v>
      </c>
      <c r="N168" s="43" t="str">
        <f>IF(M168="-","-",Economias!N164*(1+M168))</f>
        <v>-</v>
      </c>
      <c r="O168" s="43" t="str">
        <f t="shared" ref="O168:Q168" si="313">IF($M168="-","-",N168*(1+$M168))</f>
        <v>-</v>
      </c>
      <c r="P168" s="43" t="str">
        <f t="shared" si="313"/>
        <v>-</v>
      </c>
      <c r="Q168" s="43" t="str">
        <f t="shared" si="313"/>
        <v>-</v>
      </c>
      <c r="R168" s="43"/>
      <c r="S168" s="62" t="str">
        <f t="shared" si="259"/>
        <v xml:space="preserve">   </v>
      </c>
      <c r="U168" s="48" t="str">
        <f>Economias!S164</f>
        <v>ok</v>
      </c>
    </row>
    <row r="169" spans="1:21" x14ac:dyDescent="0.2">
      <c r="A169" s="41">
        <v>158</v>
      </c>
      <c r="B169" s="42" t="s">
        <v>195</v>
      </c>
      <c r="C169" s="54">
        <f>Economias!W165</f>
        <v>2.1049106613581309E-2</v>
      </c>
      <c r="D169" s="43">
        <f>Economias!F165*(1+C169)</f>
        <v>2916.1162484883885</v>
      </c>
      <c r="E169" s="43">
        <f t="shared" ref="E169:G169" si="314">D169*(1+$C169)</f>
        <v>2977.4978903004176</v>
      </c>
      <c r="F169" s="43">
        <f t="shared" si="314"/>
        <v>3040.1715608350646</v>
      </c>
      <c r="G169" s="43">
        <f t="shared" si="314"/>
        <v>3104.1644561426601</v>
      </c>
      <c r="H169" s="54" t="str">
        <f>IF(Economias!AA165="-","-",Economias!AA165)</f>
        <v>-</v>
      </c>
      <c r="I169" s="127" t="str">
        <f>IF(H169="-","-",IF((Economias!C165-Economias!G165)&gt;=0,IF((Economias!J165*(1+H169))&lt;=D169,Economias!J165*(1+H169),D169),Economias!J165*(1+H169)))</f>
        <v>-</v>
      </c>
      <c r="J169" s="127" t="str">
        <f>IF($H169="-","-",IF((Economias!D165-Economias!H165)&gt;0,IF((I169*(1+$H169))&lt;=E169,I169*(1+$H169),E169),I169*(1+$H169)))</f>
        <v>-</v>
      </c>
      <c r="K169" s="127" t="str">
        <f>IF($H169="-","-",IF((Economias!E165-Economias!I165)&gt;0,IF((J169*(1+$H169))&lt;=F169,J169*(1+$H169),F169),J169*(1+$H169)))</f>
        <v>-</v>
      </c>
      <c r="L169" s="127" t="str">
        <f>IF($H169="-","-",IF((Economias!F165-Economias!J165)&gt;0,IF((K169*(1+$H169))&lt;=G169,K169*(1+$H169),G169),K169*(1+$H169)))</f>
        <v>-</v>
      </c>
      <c r="M169" s="54" t="str">
        <f>IF(Economias!AE165="-","-",Economias!AE165)</f>
        <v>-</v>
      </c>
      <c r="N169" s="43" t="str">
        <f>IF(M169="-","-",Economias!N165*(1+M169))</f>
        <v>-</v>
      </c>
      <c r="O169" s="43" t="str">
        <f t="shared" ref="O169:Q169" si="315">IF($M169="-","-",N169*(1+$M169))</f>
        <v>-</v>
      </c>
      <c r="P169" s="43" t="str">
        <f t="shared" si="315"/>
        <v>-</v>
      </c>
      <c r="Q169" s="43" t="str">
        <f t="shared" si="315"/>
        <v>-</v>
      </c>
      <c r="R169" s="43"/>
      <c r="S169" s="62" t="str">
        <f t="shared" si="259"/>
        <v xml:space="preserve">   </v>
      </c>
      <c r="U169" s="48" t="str">
        <f>Economias!S165</f>
        <v>ok</v>
      </c>
    </row>
    <row r="170" spans="1:21" x14ac:dyDescent="0.2">
      <c r="A170" s="41">
        <v>159</v>
      </c>
      <c r="B170" s="42" t="s">
        <v>196</v>
      </c>
      <c r="C170" s="54">
        <f>Economias!W166</f>
        <v>5.079101902149339E-2</v>
      </c>
      <c r="D170" s="43">
        <f>Economias!F166*(1+C170)</f>
        <v>7005.6237238162958</v>
      </c>
      <c r="E170" s="43">
        <f t="shared" ref="E170:G170" si="316">D170*(1+$C170)</f>
        <v>7361.446491630074</v>
      </c>
      <c r="F170" s="43">
        <f t="shared" si="316"/>
        <v>7735.3418604121625</v>
      </c>
      <c r="G170" s="43">
        <f t="shared" si="316"/>
        <v>8128.2277559821105</v>
      </c>
      <c r="H170" s="54">
        <f>IF(Economias!AA166="-","-",Economias!AA166)</f>
        <v>1.2398683455315371E-2</v>
      </c>
      <c r="I170" s="127">
        <f>IF(H170="-","-",IF((Economias!C166-Economias!G166)&gt;=0,IF((Economias!J166*(1+H170))&lt;=D170,Economias!J166*(1+H170),D170),Economias!J166*(1+H170)))</f>
        <v>5370.7750157304481</v>
      </c>
      <c r="J170" s="127">
        <f>IF($H170="-","-",IF((Economias!D166-Economias!H166)&gt;0,IF((I170*(1+$H170))&lt;=E170,I170*(1+$H170),E170),I170*(1+$H170)))</f>
        <v>5437.3655550602061</v>
      </c>
      <c r="K170" s="127">
        <f>IF($H170="-","-",IF((Economias!E166-Economias!I166)&gt;0,IF((J170*(1+$H170))&lt;=F170,J170*(1+$H170),F170),J170*(1+$H170)))</f>
        <v>5504.7817294082324</v>
      </c>
      <c r="L170" s="127">
        <f>IF($H170="-","-",IF((Economias!F166-Economias!J166)&gt;0,IF((K170*(1+$H170))&lt;=G170,K170*(1+$H170),G170),K170*(1+$H170)))</f>
        <v>5573.0337755617684</v>
      </c>
      <c r="M170" s="54">
        <f>IF(Economias!AE166="-","-",Economias!AE166)</f>
        <v>-3.2258064516129031E-2</v>
      </c>
      <c r="N170" s="43">
        <f>IF(M170="-","-",Economias!N166*(1+M170))</f>
        <v>28.06451612903226</v>
      </c>
      <c r="O170" s="43">
        <f t="shared" ref="O170:Q170" si="317">IF($M170="-","-",N170*(1+$M170))</f>
        <v>27.159209157127993</v>
      </c>
      <c r="P170" s="43">
        <f t="shared" si="317"/>
        <v>26.283105635930315</v>
      </c>
      <c r="Q170" s="43">
        <f t="shared" si="317"/>
        <v>25.435263518642241</v>
      </c>
      <c r="R170" s="43"/>
      <c r="S170" s="62" t="str">
        <f t="shared" si="259"/>
        <v>ok</v>
      </c>
      <c r="U170" s="48" t="str">
        <f>Economias!S166</f>
        <v>ok</v>
      </c>
    </row>
    <row r="171" spans="1:21" x14ac:dyDescent="0.2">
      <c r="A171" s="41">
        <v>160</v>
      </c>
      <c r="B171" s="42" t="s">
        <v>197</v>
      </c>
      <c r="C171" s="54">
        <f>Economias!W167</f>
        <v>7.1977545644126881E-2</v>
      </c>
      <c r="D171" s="43">
        <f>Economias!F167*(1+C171)</f>
        <v>1253.1417508579843</v>
      </c>
      <c r="E171" s="43">
        <f t="shared" ref="E171:G171" si="318">D171*(1+$C171)</f>
        <v>1343.339818428926</v>
      </c>
      <c r="F171" s="43">
        <f t="shared" si="318"/>
        <v>1440.0301215254672</v>
      </c>
      <c r="G171" s="43">
        <f t="shared" si="318"/>
        <v>1543.6799553264841</v>
      </c>
      <c r="H171" s="54" t="str">
        <f>IF(Economias!AA167="-","-",Economias!AA167)</f>
        <v>-</v>
      </c>
      <c r="I171" s="127" t="str">
        <f>IF(H171="-","-",IF((Economias!C167-Economias!G167)&gt;=0,IF((Economias!J167*(1+H171))&lt;=D171,Economias!J167*(1+H171),D171),Economias!J167*(1+H171)))</f>
        <v>-</v>
      </c>
      <c r="J171" s="127" t="str">
        <f>IF($H171="-","-",IF((Economias!D167-Economias!H167)&gt;0,IF((I171*(1+$H171))&lt;=E171,I171*(1+$H171),E171),I171*(1+$H171)))</f>
        <v>-</v>
      </c>
      <c r="K171" s="127" t="str">
        <f>IF($H171="-","-",IF((Economias!E167-Economias!I167)&gt;0,IF((J171*(1+$H171))&lt;=F171,J171*(1+$H171),F171),J171*(1+$H171)))</f>
        <v>-</v>
      </c>
      <c r="L171" s="127" t="str">
        <f>IF($H171="-","-",IF((Economias!F167-Economias!J167)&gt;0,IF((K171*(1+$H171))&lt;=G171,K171*(1+$H171),G171),K171*(1+$H171)))</f>
        <v>-</v>
      </c>
      <c r="M171" s="54" t="str">
        <f>IF(Economias!AE167="-","-",Economias!AE167)</f>
        <v>-</v>
      </c>
      <c r="N171" s="43" t="str">
        <f>IF(M171="-","-",Economias!N167*(1+M171))</f>
        <v>-</v>
      </c>
      <c r="O171" s="43" t="str">
        <f t="shared" ref="O171:Q171" si="319">IF($M171="-","-",N171*(1+$M171))</f>
        <v>-</v>
      </c>
      <c r="P171" s="43" t="str">
        <f t="shared" si="319"/>
        <v>-</v>
      </c>
      <c r="Q171" s="43" t="str">
        <f t="shared" si="319"/>
        <v>-</v>
      </c>
      <c r="R171" s="43"/>
      <c r="S171" s="62" t="str">
        <f t="shared" si="259"/>
        <v xml:space="preserve">   </v>
      </c>
      <c r="U171" s="48" t="str">
        <f>Economias!S167</f>
        <v>ok</v>
      </c>
    </row>
    <row r="172" spans="1:21" x14ac:dyDescent="0.2">
      <c r="A172" s="41">
        <v>161</v>
      </c>
      <c r="B172" s="42" t="s">
        <v>198</v>
      </c>
      <c r="C172" s="54">
        <f>Economias!W168</f>
        <v>4.4670994845962007E-2</v>
      </c>
      <c r="D172" s="43">
        <f>Economias!F168*(1+C172)</f>
        <v>11958.348878001727</v>
      </c>
      <c r="E172" s="43">
        <f t="shared" ref="E172:G172" si="320">D172*(1+$C172)</f>
        <v>12492.540219097158</v>
      </c>
      <c r="F172" s="43">
        <f t="shared" si="320"/>
        <v>13050.594418837421</v>
      </c>
      <c r="G172" s="43">
        <f t="shared" si="320"/>
        <v>13633.577454858048</v>
      </c>
      <c r="H172" s="54">
        <f>IF(Economias!AA168="-","-",Economias!AA168)</f>
        <v>4.7403762375843879E-2</v>
      </c>
      <c r="I172" s="127">
        <f>IF(H172="-","-",IF((Economias!C168-Economias!G168)&gt;=0,IF((Economias!J168*(1+H172))&lt;=D172,Economias!J168*(1+H172),D172),Economias!J168*(1+H172)))</f>
        <v>12139.409605936031</v>
      </c>
      <c r="J172" s="127">
        <f>IF($H172="-","-",IF((Economias!D168-Economias!H168)&gt;0,IF((I172*(1+$H172))&lt;=E172,I172*(1+$H172),E172),I172*(1+$H172)))</f>
        <v>12714.863294278859</v>
      </c>
      <c r="K172" s="127">
        <f>IF($H172="-","-",IF((Economias!E168-Economias!I168)&gt;0,IF((J172*(1+$H172))&lt;=F172,J172*(1+$H172),F172),J172*(1+$H172)))</f>
        <v>13317.595652522194</v>
      </c>
      <c r="L172" s="127">
        <f>IF($H172="-","-",IF((Economias!F168-Economias!J168)&gt;0,IF((K172*(1+$H172))&lt;=G172,K172*(1+$H172),G172),K172*(1+$H172)))</f>
        <v>13948.899792251927</v>
      </c>
      <c r="M172" s="54">
        <f>IF(Economias!AE168="-","-",Economias!AE168)</f>
        <v>-3.1499077546393986E-2</v>
      </c>
      <c r="N172" s="43">
        <f>IF(M172="-","-",Economias!N168*(1+M172))</f>
        <v>1186.4136300056673</v>
      </c>
      <c r="O172" s="43">
        <f t="shared" ref="O172:Q172" si="321">IF($M172="-","-",N172*(1+$M172))</f>
        <v>1149.04269507202</v>
      </c>
      <c r="P172" s="43">
        <f t="shared" si="321"/>
        <v>1112.8489101158289</v>
      </c>
      <c r="Q172" s="43">
        <f t="shared" si="321"/>
        <v>1077.7951959986704</v>
      </c>
      <c r="R172" s="43"/>
      <c r="S172" s="62" t="str">
        <f t="shared" si="259"/>
        <v>Limitar a água</v>
      </c>
      <c r="T172" s="39" t="s">
        <v>286</v>
      </c>
      <c r="U172" s="48" t="str">
        <f>Economias!S168</f>
        <v>esgoto maior</v>
      </c>
    </row>
    <row r="173" spans="1:21" x14ac:dyDescent="0.2">
      <c r="A173" s="41">
        <v>162</v>
      </c>
      <c r="B173" s="42" t="s">
        <v>58</v>
      </c>
      <c r="C173" s="54">
        <f>Economias!W169</f>
        <v>1.4395182613626623E-2</v>
      </c>
      <c r="D173" s="123">
        <f>Economias!F169*(1+C173)</f>
        <v>1160.4680889099889</v>
      </c>
      <c r="E173" s="123">
        <f t="shared" ref="E173:G173" si="322">D173*(1+$C173)</f>
        <v>1177.1732389671345</v>
      </c>
      <c r="F173" s="123">
        <f t="shared" si="322"/>
        <v>1194.1188627099407</v>
      </c>
      <c r="G173" s="123">
        <f t="shared" si="322"/>
        <v>1211.3084218010265</v>
      </c>
      <c r="H173" s="54" t="str">
        <f>IF(Economias!AA169="-","-",Economias!AA169)</f>
        <v>-</v>
      </c>
      <c r="I173" s="127" t="str">
        <f>IF(H173="-","-",IF((Economias!C169-Economias!G169)&gt;=0,IF((Economias!J169*(1+H173))&lt;=D173,Economias!J169*(1+H173),D173),Economias!J169*(1+H173)))</f>
        <v>-</v>
      </c>
      <c r="J173" s="127" t="str">
        <f>IF($H173="-","-",IF((Economias!D169-Economias!H169)&gt;0,IF((I173*(1+$H173))&lt;=E173,I173*(1+$H173),E173),I173*(1+$H173)))</f>
        <v>-</v>
      </c>
      <c r="K173" s="127" t="str">
        <f>IF($H173="-","-",IF((Economias!E169-Economias!I169)&gt;0,IF((J173*(1+$H173))&lt;=F173,J173*(1+$H173),F173),J173*(1+$H173)))</f>
        <v>-</v>
      </c>
      <c r="L173" s="127" t="str">
        <f>IF($H173="-","-",IF((Economias!F169-Economias!J169)&gt;0,IF((K173*(1+$H173))&lt;=G173,K173*(1+$H173),G173),K173*(1+$H173)))</f>
        <v>-</v>
      </c>
      <c r="M173" s="54" t="str">
        <f>IF(Economias!AE169="-","-",Economias!AE169)</f>
        <v>-</v>
      </c>
      <c r="N173" s="43" t="str">
        <f>IF(M173="-","-",Economias!N169*(1+M173))</f>
        <v>-</v>
      </c>
      <c r="O173" s="43" t="str">
        <f t="shared" ref="O173:Q173" si="323">IF($M173="-","-",N173*(1+$M173))</f>
        <v>-</v>
      </c>
      <c r="P173" s="43" t="str">
        <f t="shared" si="323"/>
        <v>-</v>
      </c>
      <c r="Q173" s="43" t="str">
        <f t="shared" si="323"/>
        <v>-</v>
      </c>
      <c r="R173" s="43" t="s">
        <v>292</v>
      </c>
      <c r="S173" s="62" t="str">
        <f t="shared" si="259"/>
        <v xml:space="preserve">   </v>
      </c>
      <c r="U173" s="48" t="str">
        <f>Economias!S169</f>
        <v>ok</v>
      </c>
    </row>
    <row r="174" spans="1:21" x14ac:dyDescent="0.2">
      <c r="A174" s="41">
        <v>163</v>
      </c>
      <c r="B174" s="42" t="s">
        <v>199</v>
      </c>
      <c r="C174" s="54">
        <f>Economias!W170</f>
        <v>2.2919139585532659E-2</v>
      </c>
      <c r="D174" s="43">
        <f>Economias!F170*(1+C174)</f>
        <v>1495.5077820740487</v>
      </c>
      <c r="E174" s="43">
        <f t="shared" ref="E174:G174" si="324">D174*(1+$C174)</f>
        <v>1529.783533682654</v>
      </c>
      <c r="F174" s="43">
        <f t="shared" si="324"/>
        <v>1564.8448560267761</v>
      </c>
      <c r="G174" s="43">
        <f t="shared" si="324"/>
        <v>1600.7097537117565</v>
      </c>
      <c r="H174" s="54" t="str">
        <f>IF(Economias!AA170="-","-",Economias!AA170)</f>
        <v>-</v>
      </c>
      <c r="I174" s="127" t="str">
        <f>IF(H174="-","-",IF((Economias!C170-Economias!G170)&gt;=0,IF((Economias!J170*(1+H174))&lt;=D174,Economias!J170*(1+H174),D174),Economias!J170*(1+H174)))</f>
        <v>-</v>
      </c>
      <c r="J174" s="127" t="str">
        <f>IF($H174="-","-",IF((Economias!D170-Economias!H170)&gt;0,IF((I174*(1+$H174))&lt;=E174,I174*(1+$H174),E174),I174*(1+$H174)))</f>
        <v>-</v>
      </c>
      <c r="K174" s="127" t="str">
        <f>IF($H174="-","-",IF((Economias!E170-Economias!I170)&gt;0,IF((J174*(1+$H174))&lt;=F174,J174*(1+$H174),F174),J174*(1+$H174)))</f>
        <v>-</v>
      </c>
      <c r="L174" s="127" t="str">
        <f>IF($H174="-","-",IF((Economias!F170-Economias!J170)&gt;0,IF((K174*(1+$H174))&lt;=G174,K174*(1+$H174),G174),K174*(1+$H174)))</f>
        <v>-</v>
      </c>
      <c r="M174" s="54" t="str">
        <f>IF(Economias!AE170="-","-",Economias!AE170)</f>
        <v>-</v>
      </c>
      <c r="N174" s="43" t="str">
        <f>IF(M174="-","-",Economias!N170*(1+M174))</f>
        <v>-</v>
      </c>
      <c r="O174" s="43" t="str">
        <f t="shared" ref="O174:Q174" si="325">IF($M174="-","-",N174*(1+$M174))</f>
        <v>-</v>
      </c>
      <c r="P174" s="43" t="str">
        <f t="shared" si="325"/>
        <v>-</v>
      </c>
      <c r="Q174" s="43" t="str">
        <f t="shared" si="325"/>
        <v>-</v>
      </c>
      <c r="R174" s="43"/>
      <c r="S174" s="62" t="str">
        <f t="shared" si="259"/>
        <v xml:space="preserve">   </v>
      </c>
      <c r="U174" s="48" t="str">
        <f>Economias!S170</f>
        <v>ok</v>
      </c>
    </row>
    <row r="175" spans="1:21" x14ac:dyDescent="0.2">
      <c r="A175" s="41">
        <v>164</v>
      </c>
      <c r="B175" s="42" t="s">
        <v>200</v>
      </c>
      <c r="C175" s="54">
        <f>Economias!W171</f>
        <v>1.9310511206233897E-2</v>
      </c>
      <c r="D175" s="43">
        <f>Economias!F171*(1+C175)</f>
        <v>4608.3028211633837</v>
      </c>
      <c r="E175" s="43">
        <f t="shared" ref="E175:G175" si="326">D175*(1+$C175)</f>
        <v>4697.2915044331785</v>
      </c>
      <c r="F175" s="43">
        <f t="shared" si="326"/>
        <v>4787.9986046684826</v>
      </c>
      <c r="G175" s="43">
        <f t="shared" si="326"/>
        <v>4880.4573053793656</v>
      </c>
      <c r="H175" s="54">
        <f>IF(Economias!AA171="-","-",Economias!AA171)</f>
        <v>1.8462412722220364E-2</v>
      </c>
      <c r="I175" s="127">
        <f>IF(H175="-","-",IF((Economias!C171-Economias!G171)&gt;=0,IF((Economias!J171*(1+H175))&lt;=D175,Economias!J171*(1+H175),D175),Economias!J171*(1+H175)))</f>
        <v>4368.1852881656032</v>
      </c>
      <c r="J175" s="127">
        <f>IF($H175="-","-",IF((Economias!D171-Economias!H171)&gt;0,IF((I175*(1+$H175))&lt;=E175,I175*(1+$H175),E175),I175*(1+$H175)))</f>
        <v>4448.8325278028478</v>
      </c>
      <c r="K175" s="127">
        <f>IF($H175="-","-",IF((Economias!E171-Economias!I171)&gt;0,IF((J175*(1+$H175))&lt;=F175,J175*(1+$H175),F175),J175*(1+$H175)))</f>
        <v>4530.9687100631827</v>
      </c>
      <c r="L175" s="127">
        <f>IF($H175="-","-",IF((Economias!F171-Economias!J171)&gt;0,IF((K175*(1+$H175))&lt;=G175,K175*(1+$H175),G175),K175*(1+$H175)))</f>
        <v>4614.6213244198352</v>
      </c>
      <c r="M175" s="54">
        <f>IF(Economias!AE171="-","-",Economias!AE171)</f>
        <v>4.5054200542005422E-2</v>
      </c>
      <c r="N175" s="43">
        <f>IF(M175="-","-",Economias!N171*(1+M175))</f>
        <v>40.757113821138212</v>
      </c>
      <c r="O175" s="43">
        <f t="shared" ref="O175:Q175" si="327">IF($M175="-","-",N175*(1+$M175))</f>
        <v>42.59339300074911</v>
      </c>
      <c r="P175" s="43">
        <f t="shared" si="327"/>
        <v>44.512404270769309</v>
      </c>
      <c r="Q175" s="43">
        <f t="shared" si="327"/>
        <v>46.517875059391365</v>
      </c>
      <c r="R175" s="43"/>
      <c r="S175" s="62" t="str">
        <f t="shared" si="259"/>
        <v>ok</v>
      </c>
      <c r="U175" s="48" t="str">
        <f>Economias!S171</f>
        <v>ok</v>
      </c>
    </row>
    <row r="176" spans="1:21" x14ac:dyDescent="0.2">
      <c r="A176" s="41">
        <v>165</v>
      </c>
      <c r="B176" s="42" t="s">
        <v>201</v>
      </c>
      <c r="C176" s="54">
        <f>Economias!W172</f>
        <v>1.5973029850175208E-2</v>
      </c>
      <c r="D176" s="43">
        <f>Economias!F172*(1+C176)</f>
        <v>1029.1806792382274</v>
      </c>
      <c r="E176" s="43">
        <f t="shared" ref="E176:G176" si="328">D176*(1+$C176)</f>
        <v>1045.6198129489233</v>
      </c>
      <c r="F176" s="43">
        <f t="shared" si="328"/>
        <v>1062.321529433091</v>
      </c>
      <c r="G176" s="43">
        <f t="shared" si="328"/>
        <v>1079.2900229332095</v>
      </c>
      <c r="H176" s="54" t="str">
        <f>IF(Economias!AA172="-","-",Economias!AA172)</f>
        <v>-</v>
      </c>
      <c r="I176" s="127" t="str">
        <f>IF(H176="-","-",IF((Economias!C172-Economias!G172)&gt;=0,IF((Economias!J172*(1+H176))&lt;=D176,Economias!J172*(1+H176),D176),Economias!J172*(1+H176)))</f>
        <v>-</v>
      </c>
      <c r="J176" s="127" t="str">
        <f>IF($H176="-","-",IF((Economias!D172-Economias!H172)&gt;0,IF((I176*(1+$H176))&lt;=E176,I176*(1+$H176),E176),I176*(1+$H176)))</f>
        <v>-</v>
      </c>
      <c r="K176" s="127" t="str">
        <f>IF($H176="-","-",IF((Economias!E172-Economias!I172)&gt;0,IF((J176*(1+$H176))&lt;=F176,J176*(1+$H176),F176),J176*(1+$H176)))</f>
        <v>-</v>
      </c>
      <c r="L176" s="127" t="str">
        <f>IF($H176="-","-",IF((Economias!F172-Economias!J172)&gt;0,IF((K176*(1+$H176))&lt;=G176,K176*(1+$H176),G176),K176*(1+$H176)))</f>
        <v>-</v>
      </c>
      <c r="M176" s="54" t="str">
        <f>IF(Economias!AE172="-","-",Economias!AE172)</f>
        <v>-</v>
      </c>
      <c r="N176" s="43" t="str">
        <f>IF(M176="-","-",Economias!N172*(1+M176))</f>
        <v>-</v>
      </c>
      <c r="O176" s="43" t="str">
        <f t="shared" ref="O176:Q176" si="329">IF($M176="-","-",N176*(1+$M176))</f>
        <v>-</v>
      </c>
      <c r="P176" s="43" t="str">
        <f t="shared" si="329"/>
        <v>-</v>
      </c>
      <c r="Q176" s="43" t="str">
        <f t="shared" si="329"/>
        <v>-</v>
      </c>
      <c r="R176" s="43"/>
      <c r="S176" s="62" t="str">
        <f t="shared" si="259"/>
        <v xml:space="preserve">   </v>
      </c>
      <c r="U176" s="48" t="str">
        <f>Economias!S172</f>
        <v>ok</v>
      </c>
    </row>
    <row r="177" spans="1:21" x14ac:dyDescent="0.2">
      <c r="A177" s="41">
        <v>166</v>
      </c>
      <c r="B177" s="42" t="s">
        <v>59</v>
      </c>
      <c r="C177" s="54">
        <f>Economias!W173</f>
        <v>2.7680646881792243E-2</v>
      </c>
      <c r="D177" s="43">
        <f>Economias!F173*(1+C177)</f>
        <v>3371.8202024191605</v>
      </c>
      <c r="E177" s="43">
        <f t="shared" ref="E177:G177" si="330">D177*(1+$C177)</f>
        <v>3465.1543667912188</v>
      </c>
      <c r="F177" s="43">
        <f t="shared" si="330"/>
        <v>3561.0720812092668</v>
      </c>
      <c r="G177" s="43">
        <f t="shared" si="330"/>
        <v>3659.6448600098297</v>
      </c>
      <c r="H177" s="54" t="str">
        <f>IF(Economias!AA173="-","-",Economias!AA173)</f>
        <v>-</v>
      </c>
      <c r="I177" s="127" t="str">
        <f>IF(H177="-","-",IF((Economias!C173-Economias!G173)&gt;=0,IF((Economias!J173*(1+H177))&lt;=D177,Economias!J173*(1+H177),D177),Economias!J173*(1+H177)))</f>
        <v>-</v>
      </c>
      <c r="J177" s="127" t="str">
        <f>IF($H177="-","-",IF((Economias!D173-Economias!H173)&gt;0,IF((I177*(1+$H177))&lt;=E177,I177*(1+$H177),E177),I177*(1+$H177)))</f>
        <v>-</v>
      </c>
      <c r="K177" s="127" t="str">
        <f>IF($H177="-","-",IF((Economias!E173-Economias!I173)&gt;0,IF((J177*(1+$H177))&lt;=F177,J177*(1+$H177),F177),J177*(1+$H177)))</f>
        <v>-</v>
      </c>
      <c r="L177" s="127" t="str">
        <f>IF($H177="-","-",IF((Economias!F173-Economias!J173)&gt;0,IF((K177*(1+$H177))&lt;=G177,K177*(1+$H177),G177),K177*(1+$H177)))</f>
        <v>-</v>
      </c>
      <c r="M177" s="54" t="str">
        <f>IF(Economias!AE173="-","-",Economias!AE173)</f>
        <v>-</v>
      </c>
      <c r="N177" s="43" t="str">
        <f>IF(M177="-","-",Economias!N173*(1+M177))</f>
        <v>-</v>
      </c>
      <c r="O177" s="43" t="str">
        <f t="shared" ref="O177:Q177" si="331">IF($M177="-","-",N177*(1+$M177))</f>
        <v>-</v>
      </c>
      <c r="P177" s="43" t="str">
        <f t="shared" si="331"/>
        <v>-</v>
      </c>
      <c r="Q177" s="43" t="str">
        <f t="shared" si="331"/>
        <v>-</v>
      </c>
      <c r="R177" s="43"/>
      <c r="S177" s="62" t="str">
        <f t="shared" si="259"/>
        <v xml:space="preserve">   </v>
      </c>
      <c r="U177" s="48" t="str">
        <f>Economias!S173</f>
        <v>ok</v>
      </c>
    </row>
    <row r="178" spans="1:21" x14ac:dyDescent="0.2">
      <c r="A178" s="41">
        <v>167</v>
      </c>
      <c r="B178" s="42" t="s">
        <v>202</v>
      </c>
      <c r="C178" s="54">
        <f>Economias!W174</f>
        <v>1.0155977539116104E-2</v>
      </c>
      <c r="D178" s="43">
        <f>Economias!F174*(1+C178)</f>
        <v>609.12405445608692</v>
      </c>
      <c r="E178" s="43">
        <f t="shared" ref="E178:G178" si="332">D178*(1+$C178)</f>
        <v>615.31030467167818</v>
      </c>
      <c r="F178" s="43">
        <f t="shared" si="332"/>
        <v>621.55938230551033</v>
      </c>
      <c r="G178" s="43">
        <f t="shared" si="332"/>
        <v>627.87192543143192</v>
      </c>
      <c r="H178" s="54" t="str">
        <f>IF(Economias!AA174="-","-",Economias!AA174)</f>
        <v>-</v>
      </c>
      <c r="I178" s="127" t="str">
        <f>IF(H178="-","-",IF((Economias!C174-Economias!G174)&gt;=0,IF((Economias!J174*(1+H178))&lt;=D178,Economias!J174*(1+H178),D178),Economias!J174*(1+H178)))</f>
        <v>-</v>
      </c>
      <c r="J178" s="127" t="str">
        <f>IF($H178="-","-",IF((Economias!D174-Economias!H174)&gt;0,IF((I178*(1+$H178))&lt;=E178,I178*(1+$H178),E178),I178*(1+$H178)))</f>
        <v>-</v>
      </c>
      <c r="K178" s="127" t="str">
        <f>IF($H178="-","-",IF((Economias!E174-Economias!I174)&gt;0,IF((J178*(1+$H178))&lt;=F178,J178*(1+$H178),F178),J178*(1+$H178)))</f>
        <v>-</v>
      </c>
      <c r="L178" s="127" t="str">
        <f>IF($H178="-","-",IF((Economias!F174-Economias!J174)&gt;0,IF((K178*(1+$H178))&lt;=G178,K178*(1+$H178),G178),K178*(1+$H178)))</f>
        <v>-</v>
      </c>
      <c r="M178" s="54" t="str">
        <f>IF(Economias!AE174="-","-",Economias!AE174)</f>
        <v>-</v>
      </c>
      <c r="N178" s="43" t="str">
        <f>IF(M178="-","-",Economias!N174*(1+M178))</f>
        <v>-</v>
      </c>
      <c r="O178" s="43" t="str">
        <f t="shared" ref="O178:Q178" si="333">IF($M178="-","-",N178*(1+$M178))</f>
        <v>-</v>
      </c>
      <c r="P178" s="43" t="str">
        <f t="shared" si="333"/>
        <v>-</v>
      </c>
      <c r="Q178" s="43" t="str">
        <f t="shared" si="333"/>
        <v>-</v>
      </c>
      <c r="R178" s="43"/>
      <c r="S178" s="62" t="str">
        <f t="shared" si="259"/>
        <v xml:space="preserve">   </v>
      </c>
      <c r="U178" s="48" t="str">
        <f>Economias!S174</f>
        <v>ok</v>
      </c>
    </row>
    <row r="179" spans="1:21" x14ac:dyDescent="0.2">
      <c r="A179" s="41">
        <v>168</v>
      </c>
      <c r="B179" s="42" t="s">
        <v>203</v>
      </c>
      <c r="C179" s="54">
        <f>Economias!W175</f>
        <v>2.3028283597867322E-2</v>
      </c>
      <c r="D179" s="43">
        <f>Economias!F175*(1+C179)</f>
        <v>10185.269591500366</v>
      </c>
      <c r="E179" s="43">
        <f t="shared" ref="E179:G179" si="334">D179*(1+$C179)</f>
        <v>10419.81886817417</v>
      </c>
      <c r="F179" s="43">
        <f t="shared" si="334"/>
        <v>10659.769412108893</v>
      </c>
      <c r="G179" s="43">
        <f t="shared" si="334"/>
        <v>10905.245605218808</v>
      </c>
      <c r="H179" s="54">
        <f>IF(Economias!AA175="-","-",Economias!AA175)</f>
        <v>1.6963784807074691E-2</v>
      </c>
      <c r="I179" s="127">
        <f>IF(H179="-","-",IF((Economias!C175-Economias!G175)&gt;=0,IF((Economias!J175*(1+H179))&lt;=D179,Economias!J175*(1+H179),D179),Economias!J175*(1+H179)))</f>
        <v>8927.9250668213099</v>
      </c>
      <c r="J179" s="127">
        <f>IF($H179="-","-",IF((Economias!D175-Economias!H175)&gt;0,IF((I179*(1+$H179))&lt;=E179,I179*(1+$H179),E179),I179*(1+$H179)))</f>
        <v>9079.3764664285554</v>
      </c>
      <c r="K179" s="127">
        <f>IF($H179="-","-",IF((Economias!E175-Economias!I175)&gt;0,IF((J179*(1+$H179))&lt;=F179,J179*(1+$H179),F179),J179*(1+$H179)))</f>
        <v>9233.3970549874684</v>
      </c>
      <c r="L179" s="127">
        <f>IF($H179="-","-",IF((Economias!F175-Economias!J175)&gt;0,IF((K179*(1+$H179))&lt;=G179,K179*(1+$H179),G179),K179*(1+$H179)))</f>
        <v>9390.0304156665534</v>
      </c>
      <c r="M179" s="54">
        <f>IF(Economias!AE175="-","-",Economias!AE175)</f>
        <v>-6.74317617866005E-2</v>
      </c>
      <c r="N179" s="43">
        <f>IF(M179="-","-",Economias!N175*(1+M179))</f>
        <v>316.14063275434245</v>
      </c>
      <c r="O179" s="43">
        <f t="shared" ref="O179:Q179" si="335">IF($M179="-","-",N179*(1+$M179))</f>
        <v>294.82271291538649</v>
      </c>
      <c r="P179" s="43">
        <f t="shared" si="335"/>
        <v>274.94229796879682</v>
      </c>
      <c r="Q179" s="43">
        <f t="shared" si="335"/>
        <v>256.40245442710437</v>
      </c>
      <c r="R179" s="43"/>
      <c r="S179" s="62" t="str">
        <f t="shared" si="259"/>
        <v>ok</v>
      </c>
      <c r="U179" s="48" t="str">
        <f>Economias!S175</f>
        <v>ok</v>
      </c>
    </row>
    <row r="180" spans="1:21" x14ac:dyDescent="0.2">
      <c r="A180" s="41">
        <v>169</v>
      </c>
      <c r="B180" s="42" t="s">
        <v>204</v>
      </c>
      <c r="C180" s="54">
        <f>Economias!W176</f>
        <v>1.1521412461384642E-2</v>
      </c>
      <c r="D180" s="43">
        <f>Economias!F176*(1+C180)</f>
        <v>4820.9110517909594</v>
      </c>
      <c r="E180" s="43">
        <f t="shared" ref="E180:G180" si="336">D180*(1+$C180)</f>
        <v>4876.4547564582908</v>
      </c>
      <c r="F180" s="43">
        <f t="shared" si="336"/>
        <v>4932.6384030567278</v>
      </c>
      <c r="G180" s="43">
        <f t="shared" si="336"/>
        <v>4989.4693646212108</v>
      </c>
      <c r="H180" s="54" t="str">
        <f>IF(Economias!AA176="-","-",Economias!AA176)</f>
        <v>-</v>
      </c>
      <c r="I180" s="127" t="str">
        <f>IF(H180="-","-",IF((Economias!C176-Economias!G176)&gt;=0,IF((Economias!J176*(1+H180))&lt;=D180,Economias!J176*(1+H180),D180),Economias!J176*(1+H180)))</f>
        <v>-</v>
      </c>
      <c r="J180" s="127" t="str">
        <f>IF($H180="-","-",IF((Economias!D176-Economias!H176)&gt;0,IF((I180*(1+$H180))&lt;=E180,I180*(1+$H180),E180),I180*(1+$H180)))</f>
        <v>-</v>
      </c>
      <c r="K180" s="127" t="str">
        <f>IF($H180="-","-",IF((Economias!E176-Economias!I176)&gt;0,IF((J180*(1+$H180))&lt;=F180,J180*(1+$H180),F180),J180*(1+$H180)))</f>
        <v>-</v>
      </c>
      <c r="L180" s="127" t="str">
        <f>IF($H180="-","-",IF((Economias!F176-Economias!J176)&gt;0,IF((K180*(1+$H180))&lt;=G180,K180*(1+$H180),G180),K180*(1+$H180)))</f>
        <v>-</v>
      </c>
      <c r="M180" s="54" t="str">
        <f>IF(Economias!AE176="-","-",Economias!AE176)</f>
        <v>-</v>
      </c>
      <c r="N180" s="43" t="str">
        <f>IF(M180="-","-",Economias!N176*(1+M180))</f>
        <v>-</v>
      </c>
      <c r="O180" s="43" t="str">
        <f t="shared" ref="O180:Q180" si="337">IF($M180="-","-",N180*(1+$M180))</f>
        <v>-</v>
      </c>
      <c r="P180" s="43" t="str">
        <f t="shared" si="337"/>
        <v>-</v>
      </c>
      <c r="Q180" s="43" t="str">
        <f t="shared" si="337"/>
        <v>-</v>
      </c>
      <c r="R180" s="43"/>
      <c r="S180" s="62" t="str">
        <f t="shared" si="259"/>
        <v xml:space="preserve">   </v>
      </c>
      <c r="U180" s="48" t="str">
        <f>Economias!S176</f>
        <v>ok</v>
      </c>
    </row>
    <row r="181" spans="1:21" x14ac:dyDescent="0.2">
      <c r="A181" s="41">
        <v>170</v>
      </c>
      <c r="B181" s="42" t="s">
        <v>205</v>
      </c>
      <c r="C181" s="54">
        <f>Economias!W177</f>
        <v>2.7753065784688957E-2</v>
      </c>
      <c r="D181" s="43">
        <f>Economias!F177*(1+C181)</f>
        <v>10047.31397111112</v>
      </c>
      <c r="E181" s="43">
        <f t="shared" ref="E181:G181" si="338">D181*(1+$C181)</f>
        <v>10326.157736710791</v>
      </c>
      <c r="F181" s="43">
        <f t="shared" si="338"/>
        <v>10612.740271680801</v>
      </c>
      <c r="G181" s="43">
        <f t="shared" si="338"/>
        <v>10907.276350596576</v>
      </c>
      <c r="H181" s="54" t="str">
        <f>IF(Economias!AA177="-","-",Economias!AA177)</f>
        <v>-</v>
      </c>
      <c r="I181" s="127" t="str">
        <f>IF(H181="-","-",IF((Economias!C177-Economias!G177)&gt;=0,IF((Economias!J177*(1+H181))&lt;=D181,Economias!J177*(1+H181),D181),Economias!J177*(1+H181)))</f>
        <v>-</v>
      </c>
      <c r="J181" s="127" t="str">
        <f>IF($H181="-","-",IF((Economias!D177-Economias!H177)&gt;0,IF((I181*(1+$H181))&lt;=E181,I181*(1+$H181),E181),I181*(1+$H181)))</f>
        <v>-</v>
      </c>
      <c r="K181" s="127" t="str">
        <f>IF($H181="-","-",IF((Economias!E177-Economias!I177)&gt;0,IF((J181*(1+$H181))&lt;=F181,J181*(1+$H181),F181),J181*(1+$H181)))</f>
        <v>-</v>
      </c>
      <c r="L181" s="127" t="str">
        <f>IF($H181="-","-",IF((Economias!F177-Economias!J177)&gt;0,IF((K181*(1+$H181))&lt;=G181,K181*(1+$H181),G181),K181*(1+$H181)))</f>
        <v>-</v>
      </c>
      <c r="M181" s="54" t="str">
        <f>IF(Economias!AE177="-","-",Economias!AE177)</f>
        <v>-</v>
      </c>
      <c r="N181" s="43" t="str">
        <f>IF(M181="-","-",Economias!N177*(1+M181))</f>
        <v>-</v>
      </c>
      <c r="O181" s="43" t="str">
        <f t="shared" ref="O181:Q181" si="339">IF($M181="-","-",N181*(1+$M181))</f>
        <v>-</v>
      </c>
      <c r="P181" s="43" t="str">
        <f t="shared" si="339"/>
        <v>-</v>
      </c>
      <c r="Q181" s="43" t="str">
        <f t="shared" si="339"/>
        <v>-</v>
      </c>
      <c r="R181" s="43"/>
      <c r="S181" s="62" t="str">
        <f t="shared" si="259"/>
        <v xml:space="preserve">   </v>
      </c>
      <c r="U181" s="48" t="str">
        <f>Economias!S177</f>
        <v>ok</v>
      </c>
    </row>
    <row r="182" spans="1:21" x14ac:dyDescent="0.2">
      <c r="A182" s="41">
        <v>171</v>
      </c>
      <c r="B182" s="42" t="s">
        <v>60</v>
      </c>
      <c r="C182" s="54">
        <f>Economias!W178</f>
        <v>1.9568808870524323E-2</v>
      </c>
      <c r="D182" s="43">
        <f>Economias!F178*(1+C182)</f>
        <v>14658.340765131528</v>
      </c>
      <c r="E182" s="43">
        <f t="shared" ref="E182:G182" si="340">D182*(1+$C182)</f>
        <v>14945.187033923403</v>
      </c>
      <c r="F182" s="43">
        <f t="shared" si="340"/>
        <v>15237.64654252449</v>
      </c>
      <c r="G182" s="43">
        <f t="shared" si="340"/>
        <v>15535.829135351758</v>
      </c>
      <c r="H182" s="54">
        <f>IF(Economias!AA178="-","-",Economias!AA178)</f>
        <v>1.4452862412700789E-2</v>
      </c>
      <c r="I182" s="127">
        <f>IF(H182="-","-",IF((Economias!C178-Economias!G178)&gt;=0,IF((Economias!J178*(1+H182))&lt;=D182,Economias!J178*(1+H182),D182),Economias!J178*(1+H182)))</f>
        <v>4695.9023001083915</v>
      </c>
      <c r="J182" s="127">
        <f>IF($H182="-","-",IF((Economias!D178-Economias!H178)&gt;0,IF((I182*(1+$H182))&lt;=E182,I182*(1+$H182),E182),I182*(1+$H182)))</f>
        <v>4763.7715299553429</v>
      </c>
      <c r="K182" s="127">
        <f>IF($H182="-","-",IF((Economias!E178-Economias!I178)&gt;0,IF((J182*(1+$H182))&lt;=F182,J182*(1+$H182),F182),J182*(1+$H182)))</f>
        <v>4832.621664443328</v>
      </c>
      <c r="L182" s="127">
        <f>IF($H182="-","-",IF((Economias!F178-Economias!J178)&gt;0,IF((K182*(1+$H182))&lt;=G182,K182*(1+$H182),G182),K182*(1+$H182)))</f>
        <v>4902.4668804521643</v>
      </c>
      <c r="M182" s="54">
        <f>IF(Economias!AE178="-","-",Economias!AE178)</f>
        <v>0.14642857142857144</v>
      </c>
      <c r="N182" s="43">
        <f>IF(M182="-","-",Economias!N178*(1+M182))</f>
        <v>83.689285714285703</v>
      </c>
      <c r="O182" s="43">
        <f t="shared" ref="O182:Q182" si="341">IF($M182="-","-",N182*(1+$M182))</f>
        <v>95.943788265306097</v>
      </c>
      <c r="P182" s="43">
        <f t="shared" si="341"/>
        <v>109.9927001184402</v>
      </c>
      <c r="Q182" s="43">
        <f t="shared" si="341"/>
        <v>126.09877406435464</v>
      </c>
      <c r="R182" s="43"/>
      <c r="S182" s="62" t="str">
        <f t="shared" si="259"/>
        <v>ok</v>
      </c>
      <c r="U182" s="48" t="str">
        <f>Economias!S178</f>
        <v>ok</v>
      </c>
    </row>
    <row r="183" spans="1:21" x14ac:dyDescent="0.2">
      <c r="A183" s="41">
        <v>172</v>
      </c>
      <c r="B183" s="42" t="s">
        <v>206</v>
      </c>
      <c r="C183" s="54">
        <f>Economias!W179</f>
        <v>2.7523641832674237E-2</v>
      </c>
      <c r="D183" s="43">
        <f>Economias!F179*(1+C183)</f>
        <v>41118.413575218125</v>
      </c>
      <c r="E183" s="43">
        <f t="shared" ref="E183:G183" si="342">D183*(1+$C183)</f>
        <v>42250.1420631902</v>
      </c>
      <c r="F183" s="43">
        <f t="shared" si="342"/>
        <v>43413.019840717054</v>
      </c>
      <c r="G183" s="43">
        <f t="shared" si="342"/>
        <v>44607.90424968773</v>
      </c>
      <c r="H183" s="54">
        <f>IF(Economias!AA179="-","-",Economias!AA179)</f>
        <v>0.18380379196568705</v>
      </c>
      <c r="I183" s="127">
        <f>IF(H183="-","-",IF((Economias!C179-Economias!G179)&gt;=0,IF((Economias!J179*(1+H183))&lt;=D183,Economias!J179*(1+H183),D183),Economias!J179*(1+H183)))</f>
        <v>32064.509509182597</v>
      </c>
      <c r="J183" s="127">
        <f>IF($H183="-","-",IF((Economias!D179-Economias!H179)&gt;0,IF((I183*(1+$H183))&lt;=E183,I183*(1+$H183),E183),I183*(1+$H183)))</f>
        <v>37958.087944490188</v>
      </c>
      <c r="K183" s="127">
        <f>IF($H183="-","-",IF((Economias!E179-Economias!I179)&gt;0,IF((J183*(1+$H183))&lt;=F183,J183*(1+$H183),F183),J183*(1+$H183)))</f>
        <v>43413.019840717054</v>
      </c>
      <c r="L183" s="127">
        <f>IF($H183="-","-",IF((Economias!F179-Economias!J179)&gt;0,IF((K183*(1+$H183))&lt;=G183,K183*(1+$H183),G183),K183*(1+$H183)))</f>
        <v>44607.90424968773</v>
      </c>
      <c r="M183" s="126">
        <f>IF(Economias!AE179="-","-",Economias!AE179)</f>
        <v>0.44680851063829785</v>
      </c>
      <c r="N183" s="43">
        <f>IF(M183="-","-",Economias!N179*(1+M183))</f>
        <v>98.38297872340425</v>
      </c>
      <c r="O183" s="43">
        <f t="shared" ref="O183:Q183" si="343">IF($M183="-","-",N183*(1+$M183))</f>
        <v>142.34133091896783</v>
      </c>
      <c r="P183" s="43">
        <f t="shared" si="343"/>
        <v>205.94064898914493</v>
      </c>
      <c r="Q183" s="43">
        <f t="shared" si="343"/>
        <v>297.95668364386921</v>
      </c>
      <c r="R183" s="43"/>
      <c r="S183" s="62" t="str">
        <f t="shared" si="259"/>
        <v>ok</v>
      </c>
      <c r="T183" s="39" t="s">
        <v>285</v>
      </c>
      <c r="U183" s="48" t="str">
        <f>Economias!S179</f>
        <v>ok</v>
      </c>
    </row>
    <row r="184" spans="1:21" x14ac:dyDescent="0.2">
      <c r="A184" s="41">
        <v>173</v>
      </c>
      <c r="B184" s="42" t="s">
        <v>207</v>
      </c>
      <c r="C184" s="54">
        <f>Economias!W180</f>
        <v>2.7717980757500399E-2</v>
      </c>
      <c r="D184" s="43">
        <f>Economias!F180*(1+C184)</f>
        <v>7648.2772127973176</v>
      </c>
      <c r="E184" s="43">
        <f t="shared" ref="E184:G184" si="344">D184*(1+$C184)</f>
        <v>7860.2720134096617</v>
      </c>
      <c r="F184" s="43">
        <f t="shared" si="344"/>
        <v>8078.1428818260692</v>
      </c>
      <c r="G184" s="43">
        <f t="shared" si="344"/>
        <v>8302.0526907808617</v>
      </c>
      <c r="H184" s="54">
        <f>IF(Economias!AA180="-","-",Economias!AA180)</f>
        <v>2.5053504439267651E-2</v>
      </c>
      <c r="I184" s="127">
        <f>IF(H184="-","-",IF((Economias!C180-Economias!G180)&gt;=0,IF((Economias!J180*(1+H184))&lt;=D184,Economias!J180*(1+H184),D184),Economias!J180*(1+H184)))</f>
        <v>6837.1068746099154</v>
      </c>
      <c r="J184" s="127">
        <f>IF($H184="-","-",IF((Economias!D180-Economias!H180)&gt;0,IF((I184*(1+$H184))&lt;=E184,I184*(1+$H184),E184),I184*(1+$H184)))</f>
        <v>7008.4003620447029</v>
      </c>
      <c r="K184" s="127">
        <f>IF($H184="-","-",IF((Economias!E180-Economias!I180)&gt;0,IF((J184*(1+$H184))&lt;=F184,J184*(1+$H184),F184),J184*(1+$H184)))</f>
        <v>7183.9853516273552</v>
      </c>
      <c r="L184" s="127">
        <f>IF($H184="-","-",IF((Economias!F180-Economias!J180)&gt;0,IF((K184*(1+$H184))&lt;=G184,K184*(1+$H184),G184),K184*(1+$H184)))</f>
        <v>7363.9693605259854</v>
      </c>
      <c r="M184" s="54">
        <f>IF(Economias!AE180="-","-",Economias!AE180)</f>
        <v>-1.0098996744402365E-2</v>
      </c>
      <c r="N184" s="43">
        <f>IF(M184="-","-",Economias!N180*(1+M184))</f>
        <v>337.55624211015879</v>
      </c>
      <c r="O184" s="43">
        <f t="shared" ref="O184:Q184" si="345">IF($M184="-","-",N184*(1+$M184))</f>
        <v>334.1472627200356</v>
      </c>
      <c r="P184" s="43">
        <f t="shared" si="345"/>
        <v>330.77271060167499</v>
      </c>
      <c r="Q184" s="43">
        <f t="shared" si="345"/>
        <v>327.43223807417149</v>
      </c>
      <c r="R184" s="43"/>
      <c r="S184" s="62" t="str">
        <f t="shared" si="259"/>
        <v>ok</v>
      </c>
      <c r="U184" s="48" t="str">
        <f>Economias!S180</f>
        <v>ok</v>
      </c>
    </row>
    <row r="185" spans="1:21" x14ac:dyDescent="0.2">
      <c r="A185" s="41">
        <v>174</v>
      </c>
      <c r="B185" s="42" t="s">
        <v>208</v>
      </c>
      <c r="C185" s="54">
        <f>Economias!W181</f>
        <v>2.9210826757002126E-2</v>
      </c>
      <c r="D185" s="43">
        <f>Economias!F181*(1+C185)</f>
        <v>17974.137878484285</v>
      </c>
      <c r="E185" s="43">
        <f t="shared" ref="E185:G185" si="346">D185*(1+$C185)</f>
        <v>18499.177306159159</v>
      </c>
      <c r="F185" s="43">
        <f t="shared" si="346"/>
        <v>19039.553569596439</v>
      </c>
      <c r="G185" s="43">
        <f t="shared" si="346"/>
        <v>19595.714670448582</v>
      </c>
      <c r="H185" s="54">
        <f>IF(Economias!AA181="-","-",Economias!AA181)</f>
        <v>0.64712769531162229</v>
      </c>
      <c r="I185" s="127">
        <f>IF(H185="-","-",IF((Economias!C181-Economias!G181)&gt;=0,IF((Economias!J181*(1+H185))&lt;=D185,Economias!J181*(1+H185),D185),Economias!J181*(1+H185)))</f>
        <v>6519.3314180434008</v>
      </c>
      <c r="J185" s="127">
        <f>IF($H185="-","-",IF((Economias!D181-Economias!H181)&gt;0,IF((I185*(1+$H185))&lt;=E185,I185*(1+$H185),E185),I185*(1+$H185)))</f>
        <v>10738.171333574477</v>
      </c>
      <c r="K185" s="127">
        <f>IF($H185="-","-",IF((Economias!E181-Economias!I181)&gt;0,IF((J185*(1+$H185))&lt;=F185,J185*(1+$H185),F185),J185*(1+$H185)))</f>
        <v>17687.139400531858</v>
      </c>
      <c r="L185" s="127">
        <f>IF($H185="-","-",IF((Economias!F181-Economias!J181)&gt;0,IF((K185*(1+$H185))&lt;=G185,K185*(1+$H185),G185),K185*(1+$H185)))</f>
        <v>19595.714670448582</v>
      </c>
      <c r="M185" s="54">
        <f>IF(Economias!AE181="-","-",Economias!AE181)</f>
        <v>0.27941176470588236</v>
      </c>
      <c r="N185" s="43">
        <f>IF(M185="-","-",Economias!N181*(1+M185))</f>
        <v>111.30882352941175</v>
      </c>
      <c r="O185" s="43">
        <f t="shared" ref="O185:Q185" si="347">IF($M185="-","-",N185*(1+$M185))</f>
        <v>142.40981833910033</v>
      </c>
      <c r="P185" s="43">
        <f t="shared" si="347"/>
        <v>182.20079699267245</v>
      </c>
      <c r="Q185" s="43">
        <f t="shared" si="347"/>
        <v>233.10984321121327</v>
      </c>
      <c r="R185" s="43"/>
      <c r="S185" s="62" t="str">
        <f t="shared" si="259"/>
        <v>ok</v>
      </c>
      <c r="U185" s="48" t="str">
        <f>Economias!S181</f>
        <v>ok</v>
      </c>
    </row>
    <row r="186" spans="1:21" x14ac:dyDescent="0.2">
      <c r="A186" s="41">
        <v>175</v>
      </c>
      <c r="B186" s="42" t="s">
        <v>209</v>
      </c>
      <c r="C186" s="54">
        <f>Economias!W182</f>
        <v>1.1562077823629275E-2</v>
      </c>
      <c r="D186" s="43">
        <f>Economias!F182*(1+C186)</f>
        <v>1645.8115006190446</v>
      </c>
      <c r="E186" s="43">
        <f t="shared" ref="E186:G186" si="348">D186*(1+$C186)</f>
        <v>1664.840501272226</v>
      </c>
      <c r="F186" s="43">
        <f t="shared" si="348"/>
        <v>1684.0895167118654</v>
      </c>
      <c r="G186" s="43">
        <f t="shared" si="348"/>
        <v>1703.5610907660459</v>
      </c>
      <c r="H186" s="54" t="str">
        <f>IF(Economias!AA182="-","-",Economias!AA182)</f>
        <v>-</v>
      </c>
      <c r="I186" s="127" t="str">
        <f>IF(H186="-","-",IF((Economias!C182-Economias!G182)&gt;=0,IF((Economias!J182*(1+H186))&lt;=D186,Economias!J182*(1+H186),D186),Economias!J182*(1+H186)))</f>
        <v>-</v>
      </c>
      <c r="J186" s="127" t="str">
        <f>IF($H186="-","-",IF((Economias!D182-Economias!H182)&gt;0,IF((I186*(1+$H186))&lt;=E186,I186*(1+$H186),E186),I186*(1+$H186)))</f>
        <v>-</v>
      </c>
      <c r="K186" s="127" t="str">
        <f>IF($H186="-","-",IF((Economias!E182-Economias!I182)&gt;0,IF((J186*(1+$H186))&lt;=F186,J186*(1+$H186),F186),J186*(1+$H186)))</f>
        <v>-</v>
      </c>
      <c r="L186" s="127" t="str">
        <f>IF($H186="-","-",IF((Economias!F182-Economias!J182)&gt;0,IF((K186*(1+$H186))&lt;=G186,K186*(1+$H186),G186),K186*(1+$H186)))</f>
        <v>-</v>
      </c>
      <c r="M186" s="54" t="str">
        <f>IF(Economias!AE182="-","-",Economias!AE182)</f>
        <v>-</v>
      </c>
      <c r="N186" s="43" t="str">
        <f>IF(M186="-","-",Economias!N182*(1+M186))</f>
        <v>-</v>
      </c>
      <c r="O186" s="43" t="str">
        <f t="shared" ref="O186:Q186" si="349">IF($M186="-","-",N186*(1+$M186))</f>
        <v>-</v>
      </c>
      <c r="P186" s="43" t="str">
        <f t="shared" si="349"/>
        <v>-</v>
      </c>
      <c r="Q186" s="43" t="str">
        <f t="shared" si="349"/>
        <v>-</v>
      </c>
      <c r="R186" s="43"/>
      <c r="S186" s="62" t="str">
        <f t="shared" si="259"/>
        <v xml:space="preserve">   </v>
      </c>
      <c r="U186" s="48" t="str">
        <f>Economias!S182</f>
        <v>ok</v>
      </c>
    </row>
    <row r="187" spans="1:21" x14ac:dyDescent="0.2">
      <c r="A187" s="41">
        <v>176</v>
      </c>
      <c r="B187" s="42" t="s">
        <v>210</v>
      </c>
      <c r="C187" s="54">
        <f>Economias!W183</f>
        <v>1.1205647964055878E-2</v>
      </c>
      <c r="D187" s="43">
        <f>Economias!F183*(1+C187)</f>
        <v>1477.3714516754856</v>
      </c>
      <c r="E187" s="43">
        <f t="shared" ref="E187:G187" si="350">D187*(1+$C187)</f>
        <v>1493.9263560751072</v>
      </c>
      <c r="F187" s="43">
        <f t="shared" si="350"/>
        <v>1510.6667689055096</v>
      </c>
      <c r="G187" s="43">
        <f t="shared" si="350"/>
        <v>1527.5947689088625</v>
      </c>
      <c r="H187" s="54" t="str">
        <f>IF(Economias!AA183="-","-",Economias!AA183)</f>
        <v>-</v>
      </c>
      <c r="I187" s="127" t="str">
        <f>IF(H187="-","-",IF((Economias!C183-Economias!G183)&gt;=0,IF((Economias!J183*(1+H187))&lt;=D187,Economias!J183*(1+H187),D187),Economias!J183*(1+H187)))</f>
        <v>-</v>
      </c>
      <c r="J187" s="127" t="str">
        <f>IF($H187="-","-",IF((Economias!D183-Economias!H183)&gt;0,IF((I187*(1+$H187))&lt;=E187,I187*(1+$H187),E187),I187*(1+$H187)))</f>
        <v>-</v>
      </c>
      <c r="K187" s="127" t="str">
        <f>IF($H187="-","-",IF((Economias!E183-Economias!I183)&gt;0,IF((J187*(1+$H187))&lt;=F187,J187*(1+$H187),F187),J187*(1+$H187)))</f>
        <v>-</v>
      </c>
      <c r="L187" s="127" t="str">
        <f>IF($H187="-","-",IF((Economias!F183-Economias!J183)&gt;0,IF((K187*(1+$H187))&lt;=G187,K187*(1+$H187),G187),K187*(1+$H187)))</f>
        <v>-</v>
      </c>
      <c r="M187" s="54" t="str">
        <f>IF(Economias!AE183="-","-",Economias!AE183)</f>
        <v>-</v>
      </c>
      <c r="N187" s="43" t="str">
        <f>IF(M187="-","-",Economias!N183*(1+M187))</f>
        <v>-</v>
      </c>
      <c r="O187" s="43" t="str">
        <f t="shared" ref="O187:Q187" si="351">IF($M187="-","-",N187*(1+$M187))</f>
        <v>-</v>
      </c>
      <c r="P187" s="43" t="str">
        <f t="shared" si="351"/>
        <v>-</v>
      </c>
      <c r="Q187" s="43" t="str">
        <f t="shared" si="351"/>
        <v>-</v>
      </c>
      <c r="R187" s="43"/>
      <c r="S187" s="62" t="str">
        <f t="shared" si="259"/>
        <v xml:space="preserve">   </v>
      </c>
      <c r="U187" s="48" t="str">
        <f>Economias!S183</f>
        <v>ok</v>
      </c>
    </row>
    <row r="188" spans="1:21" x14ac:dyDescent="0.2">
      <c r="A188" s="41">
        <v>177</v>
      </c>
      <c r="B188" s="42" t="s">
        <v>61</v>
      </c>
      <c r="C188" s="54">
        <f>Economias!W184</f>
        <v>2.4825835221465434E-2</v>
      </c>
      <c r="D188" s="43">
        <f>Economias!F184*(1+C188)</f>
        <v>12484.428324667892</v>
      </c>
      <c r="E188" s="43">
        <f t="shared" ref="E188:G188" si="352">D188*(1+$C188)</f>
        <v>12794.364685090291</v>
      </c>
      <c r="F188" s="43">
        <f t="shared" si="352"/>
        <v>13111.99547452568</v>
      </c>
      <c r="G188" s="43">
        <f t="shared" si="352"/>
        <v>13437.511713600856</v>
      </c>
      <c r="H188" s="54">
        <f>IF(Economias!AA184="-","-",Economias!AA184)</f>
        <v>8.8173259040310367E-3</v>
      </c>
      <c r="I188" s="127">
        <f>IF(H188="-","-",IF((Economias!C184-Economias!G184)&gt;=0,IF((Economias!J184*(1+H188))&lt;=D188,Economias!J184*(1+H188),D188),Economias!J184*(1+H188)))</f>
        <v>9085.4088370917034</v>
      </c>
      <c r="J188" s="127">
        <f>IF($H188="-","-",IF((Economias!D184-Economias!H184)&gt;0,IF((I188*(1+$H188))&lt;=E188,I188*(1+$H188),E188),I188*(1+$H188)))</f>
        <v>9165.5178477797035</v>
      </c>
      <c r="K188" s="127">
        <f>IF($H188="-","-",IF((Economias!E184-Economias!I184)&gt;0,IF((J188*(1+$H188))&lt;=F188,J188*(1+$H188),F188),J188*(1+$H188)))</f>
        <v>9246.333205722789</v>
      </c>
      <c r="L188" s="127">
        <f>IF($H188="-","-",IF((Economias!F184-Economias!J184)&gt;0,IF((K188*(1+$H188))&lt;=G188,K188*(1+$H188),G188),K188*(1+$H188)))</f>
        <v>9327.8611390149108</v>
      </c>
      <c r="M188" s="126">
        <f>IF(Economias!AE184="-","-",Economias!AE184)</f>
        <v>-8.7121212121212127E-2</v>
      </c>
      <c r="N188" s="43">
        <f>IF(M188="-","-",Economias!N184*(1+M188))</f>
        <v>9.1287878787878789</v>
      </c>
      <c r="O188" s="43">
        <f t="shared" ref="O188:Q188" si="353">IF($M188="-","-",N188*(1+$M188))</f>
        <v>8.3334768135904493</v>
      </c>
      <c r="P188" s="43">
        <f t="shared" si="353"/>
        <v>7.6074542124064326</v>
      </c>
      <c r="Q188" s="43">
        <f t="shared" si="353"/>
        <v>6.9446835802649627</v>
      </c>
      <c r="R188" s="43"/>
      <c r="S188" s="62" t="str">
        <f t="shared" si="259"/>
        <v>ok</v>
      </c>
      <c r="U188" s="48" t="str">
        <f>Economias!S184</f>
        <v>ok</v>
      </c>
    </row>
    <row r="189" spans="1:21" x14ac:dyDescent="0.2">
      <c r="A189" s="41">
        <v>178</v>
      </c>
      <c r="B189" s="42" t="s">
        <v>211</v>
      </c>
      <c r="C189" s="54">
        <f>Economias!W185</f>
        <v>2.3982236002346839E-2</v>
      </c>
      <c r="D189" s="43">
        <f>Economias!F185*(1+C189)</f>
        <v>1298.4094752509759</v>
      </c>
      <c r="E189" s="43">
        <f t="shared" ref="E189:G189" si="354">D189*(1+$C189)</f>
        <v>1329.5482377141282</v>
      </c>
      <c r="F189" s="43">
        <f t="shared" si="354"/>
        <v>1361.4337773274929</v>
      </c>
      <c r="G189" s="43">
        <f t="shared" si="354"/>
        <v>1394.0840034769274</v>
      </c>
      <c r="H189" s="54" t="str">
        <f>IF(Economias!AA185="-","-",Economias!AA185)</f>
        <v>-</v>
      </c>
      <c r="I189" s="127" t="str">
        <f>IF(H189="-","-",IF((Economias!C185-Economias!G185)&gt;=0,IF((Economias!J185*(1+H189))&lt;=D189,Economias!J185*(1+H189),D189),Economias!J185*(1+H189)))</f>
        <v>-</v>
      </c>
      <c r="J189" s="127" t="str">
        <f>IF($H189="-","-",IF((Economias!D185-Economias!H185)&gt;0,IF((I189*(1+$H189))&lt;=E189,I189*(1+$H189),E189),I189*(1+$H189)))</f>
        <v>-</v>
      </c>
      <c r="K189" s="127" t="str">
        <f>IF($H189="-","-",IF((Economias!E185-Economias!I185)&gt;0,IF((J189*(1+$H189))&lt;=F189,J189*(1+$H189),F189),J189*(1+$H189)))</f>
        <v>-</v>
      </c>
      <c r="L189" s="127" t="str">
        <f>IF($H189="-","-",IF((Economias!F185-Economias!J185)&gt;0,IF((K189*(1+$H189))&lt;=G189,K189*(1+$H189),G189),K189*(1+$H189)))</f>
        <v>-</v>
      </c>
      <c r="M189" s="54" t="str">
        <f>IF(Economias!AE185="-","-",Economias!AE185)</f>
        <v>-</v>
      </c>
      <c r="N189" s="43" t="str">
        <f>IF(M189="-","-",Economias!N185*(1+M189))</f>
        <v>-</v>
      </c>
      <c r="O189" s="43" t="str">
        <f t="shared" ref="O189:Q189" si="355">IF($M189="-","-",N189*(1+$M189))</f>
        <v>-</v>
      </c>
      <c r="P189" s="43" t="str">
        <f t="shared" si="355"/>
        <v>-</v>
      </c>
      <c r="Q189" s="43" t="str">
        <f t="shared" si="355"/>
        <v>-</v>
      </c>
      <c r="R189" s="43"/>
      <c r="S189" s="62" t="str">
        <f t="shared" si="259"/>
        <v xml:space="preserve">   </v>
      </c>
      <c r="U189" s="48" t="str">
        <f>Economias!S185</f>
        <v>ok</v>
      </c>
    </row>
    <row r="190" spans="1:21" x14ac:dyDescent="0.2">
      <c r="A190" s="41">
        <v>179</v>
      </c>
      <c r="B190" s="42" t="s">
        <v>212</v>
      </c>
      <c r="C190" s="54">
        <f>Economias!W186</f>
        <v>1.4979679179116204E-2</v>
      </c>
      <c r="D190" s="43">
        <f>Economias!F186*(1+C190)</f>
        <v>17312.508387758186</v>
      </c>
      <c r="E190" s="43">
        <f t="shared" ref="E190:G190" si="356">D190*(1+$C190)</f>
        <v>17571.844209192561</v>
      </c>
      <c r="F190" s="43">
        <f t="shared" si="356"/>
        <v>17835.064798031675</v>
      </c>
      <c r="G190" s="43">
        <f t="shared" si="356"/>
        <v>18102.228346844939</v>
      </c>
      <c r="H190" s="54">
        <f>IF(Economias!AA186="-","-",Economias!AA186)</f>
        <v>1.5973631329952453E-2</v>
      </c>
      <c r="I190" s="127">
        <f>IF(H190="-","-",IF((Economias!C186-Economias!G186)&gt;=0,IF((Economias!J186*(1+H190))&lt;=D190,Economias!J186*(1+H190),D190),Economias!J186*(1+H190)))</f>
        <v>18077.218822253846</v>
      </c>
      <c r="J190" s="127">
        <f>IF($H190="-","-",IF((Economias!D186-Economias!H186)&gt;0,IF((I190*(1+$H190))&lt;=E190,I190*(1+$H190),E190),I190*(1+$H190)))</f>
        <v>18365.97765119141</v>
      </c>
      <c r="K190" s="127">
        <f>IF($H190="-","-",IF((Economias!E186-Economias!I186)&gt;0,IF((J190*(1+$H190))&lt;=F190,J190*(1+$H190),F190),J190*(1+$H190)))</f>
        <v>18659.349007205688</v>
      </c>
      <c r="L190" s="127">
        <f>IF($H190="-","-",IF((Economias!F186-Economias!J186)&gt;0,IF((K190*(1+$H190))&lt;=G190,K190*(1+$H190),G190),K190*(1+$H190)))</f>
        <v>18957.406569103707</v>
      </c>
      <c r="M190" s="54">
        <f>IF(Economias!AE186="-","-",Economias!AE186)</f>
        <v>-8.6888270980788676E-3</v>
      </c>
      <c r="N190" s="43">
        <f>IF(M190="-","-",Economias!N186*(1+M190))</f>
        <v>1926.1176089484329</v>
      </c>
      <c r="O190" s="43">
        <f t="shared" ref="O190:Q190" si="357">IF($M190="-","-",N190*(1+$M190))</f>
        <v>1909.3819060737151</v>
      </c>
      <c r="P190" s="43">
        <f t="shared" si="357"/>
        <v>1892.7916168276404</v>
      </c>
      <c r="Q190" s="43">
        <f t="shared" si="357"/>
        <v>1876.345477736332</v>
      </c>
      <c r="R190" s="43"/>
      <c r="S190" s="62" t="str">
        <f t="shared" si="259"/>
        <v>Limitar a água</v>
      </c>
      <c r="T190" s="39" t="s">
        <v>286</v>
      </c>
      <c r="U190" s="48" t="str">
        <f>Economias!S186</f>
        <v>esgoto maior</v>
      </c>
    </row>
    <row r="191" spans="1:21" x14ac:dyDescent="0.2">
      <c r="A191" s="41">
        <v>180</v>
      </c>
      <c r="B191" s="42" t="s">
        <v>213</v>
      </c>
      <c r="C191" s="54">
        <f>Economias!W187</f>
        <v>2.7072140227107033E-2</v>
      </c>
      <c r="D191" s="43">
        <f>Economias!F187*(1+C191)</f>
        <v>5348.9917063027733</v>
      </c>
      <c r="E191" s="43">
        <f t="shared" ref="E191:G191" si="358">D191*(1+$C191)</f>
        <v>5493.8003598494342</v>
      </c>
      <c r="F191" s="43">
        <f t="shared" si="358"/>
        <v>5642.5292935710095</v>
      </c>
      <c r="G191" s="43">
        <f t="shared" si="358"/>
        <v>5795.2846378421227</v>
      </c>
      <c r="H191" s="54" t="str">
        <f>IF(Economias!AA187="-","-",Economias!AA187)</f>
        <v>-</v>
      </c>
      <c r="I191" s="127" t="str">
        <f>IF(H191="-","-",IF((Economias!C187-Economias!G187)&gt;=0,IF((Economias!J187*(1+H191))&lt;=D191,Economias!J187*(1+H191),D191),Economias!J187*(1+H191)))</f>
        <v>-</v>
      </c>
      <c r="J191" s="127" t="str">
        <f>IF($H191="-","-",IF((Economias!D187-Economias!H187)&gt;0,IF((I191*(1+$H191))&lt;=E191,I191*(1+$H191),E191),I191*(1+$H191)))</f>
        <v>-</v>
      </c>
      <c r="K191" s="127" t="str">
        <f>IF($H191="-","-",IF((Economias!E187-Economias!I187)&gt;0,IF((J191*(1+$H191))&lt;=F191,J191*(1+$H191),F191),J191*(1+$H191)))</f>
        <v>-</v>
      </c>
      <c r="L191" s="127" t="str">
        <f>IF($H191="-","-",IF((Economias!F187-Economias!J187)&gt;0,IF((K191*(1+$H191))&lt;=G191,K191*(1+$H191),G191),K191*(1+$H191)))</f>
        <v>-</v>
      </c>
      <c r="M191" s="54" t="str">
        <f>IF(Economias!AE187="-","-",Economias!AE187)</f>
        <v>-</v>
      </c>
      <c r="N191" s="43" t="str">
        <f>IF(M191="-","-",Economias!N187*(1+M191))</f>
        <v>-</v>
      </c>
      <c r="O191" s="43" t="str">
        <f t="shared" ref="O191:Q191" si="359">IF($M191="-","-",N191*(1+$M191))</f>
        <v>-</v>
      </c>
      <c r="P191" s="43" t="str">
        <f t="shared" si="359"/>
        <v>-</v>
      </c>
      <c r="Q191" s="43" t="str">
        <f t="shared" si="359"/>
        <v>-</v>
      </c>
      <c r="R191" s="43"/>
      <c r="S191" s="62" t="str">
        <f t="shared" si="259"/>
        <v xml:space="preserve">   </v>
      </c>
      <c r="U191" s="48" t="str">
        <f>Economias!S187</f>
        <v>ok</v>
      </c>
    </row>
    <row r="192" spans="1:21" x14ac:dyDescent="0.2">
      <c r="A192" s="41">
        <v>181</v>
      </c>
      <c r="B192" s="42" t="s">
        <v>214</v>
      </c>
      <c r="C192" s="54">
        <f>Economias!W188</f>
        <v>1.3250240251029083E-2</v>
      </c>
      <c r="D192" s="43">
        <f>Economias!F188*(1+C192)</f>
        <v>1999.1427240152802</v>
      </c>
      <c r="E192" s="43">
        <f t="shared" ref="E192:G192" si="360">D192*(1+$C192)</f>
        <v>2025.6318454045793</v>
      </c>
      <c r="F192" s="43">
        <f t="shared" si="360"/>
        <v>2052.4719540163255</v>
      </c>
      <c r="G192" s="43">
        <f t="shared" si="360"/>
        <v>2079.6677005155407</v>
      </c>
      <c r="H192" s="54" t="str">
        <f>IF(Economias!AA188="-","-",Economias!AA188)</f>
        <v>-</v>
      </c>
      <c r="I192" s="127" t="str">
        <f>IF(H192="-","-",IF((Economias!C188-Economias!G188)&gt;=0,IF((Economias!J188*(1+H192))&lt;=D192,Economias!J188*(1+H192),D192),Economias!J188*(1+H192)))</f>
        <v>-</v>
      </c>
      <c r="J192" s="127" t="str">
        <f>IF($H192="-","-",IF((Economias!D188-Economias!H188)&gt;0,IF((I192*(1+$H192))&lt;=E192,I192*(1+$H192),E192),I192*(1+$H192)))</f>
        <v>-</v>
      </c>
      <c r="K192" s="127" t="str">
        <f>IF($H192="-","-",IF((Economias!E188-Economias!I188)&gt;0,IF((J192*(1+$H192))&lt;=F192,J192*(1+$H192),F192),J192*(1+$H192)))</f>
        <v>-</v>
      </c>
      <c r="L192" s="127" t="str">
        <f>IF($H192="-","-",IF((Economias!F188-Economias!J188)&gt;0,IF((K192*(1+$H192))&lt;=G192,K192*(1+$H192),G192),K192*(1+$H192)))</f>
        <v>-</v>
      </c>
      <c r="M192" s="54" t="str">
        <f>IF(Economias!AE188="-","-",Economias!AE188)</f>
        <v>-</v>
      </c>
      <c r="N192" s="43" t="str">
        <f>IF(M192="-","-",Economias!N188*(1+M192))</f>
        <v>-</v>
      </c>
      <c r="O192" s="43" t="str">
        <f t="shared" ref="O192:Q192" si="361">IF($M192="-","-",N192*(1+$M192))</f>
        <v>-</v>
      </c>
      <c r="P192" s="43" t="str">
        <f t="shared" si="361"/>
        <v>-</v>
      </c>
      <c r="Q192" s="43" t="str">
        <f t="shared" si="361"/>
        <v>-</v>
      </c>
      <c r="R192" s="43"/>
      <c r="S192" s="62" t="str">
        <f t="shared" si="259"/>
        <v xml:space="preserve">   </v>
      </c>
      <c r="U192" s="48" t="str">
        <f>Economias!S188</f>
        <v>ok</v>
      </c>
    </row>
    <row r="193" spans="1:21" x14ac:dyDescent="0.2">
      <c r="A193" s="41">
        <v>182</v>
      </c>
      <c r="B193" s="42" t="s">
        <v>62</v>
      </c>
      <c r="C193" s="54">
        <f>Economias!W189</f>
        <v>2.9078758100861347E-2</v>
      </c>
      <c r="D193" s="43">
        <f>Economias!F189*(1+C193)</f>
        <v>80627.291618444389</v>
      </c>
      <c r="E193" s="43">
        <f t="shared" ref="E193:G193" si="362">D193*(1+$C193)</f>
        <v>82971.833127744743</v>
      </c>
      <c r="F193" s="43">
        <f t="shared" si="362"/>
        <v>85384.550992451463</v>
      </c>
      <c r="G193" s="43">
        <f t="shared" si="362"/>
        <v>87867.427696311614</v>
      </c>
      <c r="H193" s="54">
        <f>IF(Economias!AA189="-","-",Economias!AA189)</f>
        <v>9.1137831513199805E-2</v>
      </c>
      <c r="I193" s="127">
        <f>IF(H193="-","-",IF((Economias!C189-Economias!G189)&gt;=0,IF((Economias!J189*(1+H193))&lt;=D193,Economias!J189*(1+H193),D193),Economias!J189*(1+H193)))</f>
        <v>60957.506095316421</v>
      </c>
      <c r="J193" s="127">
        <f>IF($H193="-","-",IF((Economias!D189-Economias!H189)&gt;0,IF((I193*(1+$H193))&lt;=E193,I193*(1+$H193),E193),I193*(1+$H193)))</f>
        <v>66513.041015296229</v>
      </c>
      <c r="K193" s="127">
        <f>IF($H193="-","-",IF((Economias!E189-Economias!I189)&gt;0,IF((J193*(1+$H193))&lt;=F193,J193*(1+$H193),F193),J193*(1+$H193)))</f>
        <v>72574.89534077885</v>
      </c>
      <c r="L193" s="127">
        <f>IF($H193="-","-",IF((Economias!F189-Economias!J189)&gt;0,IF((K193*(1+$H193))&lt;=G193,K193*(1+$H193),G193),K193*(1+$H193)))</f>
        <v>79189.213924434865</v>
      </c>
      <c r="M193" s="54">
        <f>IF(Economias!AE189="-","-",Economias!AE189)</f>
        <v>0.11036242450322703</v>
      </c>
      <c r="N193" s="43">
        <f>IF(M193="-","-",Economias!N189*(1+M193))</f>
        <v>3079.0350031474486</v>
      </c>
      <c r="O193" s="43">
        <f t="shared" ref="O193:Q193" si="363">IF($M193="-","-",N193*(1+$M193))</f>
        <v>3418.8447712251022</v>
      </c>
      <c r="P193" s="43">
        <f t="shared" si="363"/>
        <v>3796.1567691776854</v>
      </c>
      <c r="Q193" s="43">
        <f t="shared" si="363"/>
        <v>4215.1098340184726</v>
      </c>
      <c r="R193" s="43"/>
      <c r="S193" s="62" t="str">
        <f t="shared" si="259"/>
        <v>ok</v>
      </c>
      <c r="U193" s="48" t="str">
        <f>Economias!S189</f>
        <v>ok</v>
      </c>
    </row>
    <row r="194" spans="1:21" x14ac:dyDescent="0.2">
      <c r="A194" s="41">
        <v>183</v>
      </c>
      <c r="B194" s="42" t="s">
        <v>215</v>
      </c>
      <c r="C194" s="54">
        <f>Economias!W190</f>
        <v>1.3979171641492824E-2</v>
      </c>
      <c r="D194" s="43">
        <f>Economias!F190*(1+C194)</f>
        <v>8054.036560348377</v>
      </c>
      <c r="E194" s="43">
        <f t="shared" ref="E194:G194" si="364">D194*(1+$C194)</f>
        <v>8166.6253198323448</v>
      </c>
      <c r="F194" s="43">
        <f t="shared" si="364"/>
        <v>8280.7879769100418</v>
      </c>
      <c r="G194" s="43">
        <f t="shared" si="364"/>
        <v>8396.5465333660777</v>
      </c>
      <c r="H194" s="54">
        <f>IF(Economias!AA190="-","-",Economias!AA190)</f>
        <v>2.8987350659741219E-3</v>
      </c>
      <c r="I194" s="127">
        <f>IF(H194="-","-",IF((Economias!C190-Economias!G190)&gt;=0,IF((Economias!J190*(1+H194))&lt;=D194,Economias!J190*(1+H194),D194),Economias!J190*(1+H194)))</f>
        <v>7077.4563733605801</v>
      </c>
      <c r="J194" s="127">
        <f>IF($H194="-","-",IF((Economias!D190-Economias!H190)&gt;0,IF((I194*(1+$H194))&lt;=E194,I194*(1+$H194),E194),I194*(1+$H194)))</f>
        <v>7097.972044327943</v>
      </c>
      <c r="K194" s="127">
        <f>IF($H194="-","-",IF((Economias!E190-Economias!I190)&gt;0,IF((J194*(1+$H194))&lt;=F194,J194*(1+$H194),F194),J194*(1+$H194)))</f>
        <v>7118.5471847901408</v>
      </c>
      <c r="L194" s="127">
        <f>IF($H194="-","-",IF((Economias!F190-Economias!J190)&gt;0,IF((K194*(1+$H194))&lt;=G194,K194*(1+$H194),G194),K194*(1+$H194)))</f>
        <v>7139.1819671334833</v>
      </c>
      <c r="M194" s="54">
        <f>IF(Economias!AE190="-","-",Economias!AE190)</f>
        <v>-1.046277665995976E-2</v>
      </c>
      <c r="N194" s="43">
        <f>IF(M194="-","-",Economias!N190*(1+M194))</f>
        <v>135.56659959758551</v>
      </c>
      <c r="O194" s="43">
        <f t="shared" ref="O194:Q194" si="365">IF($M194="-","-",N194*(1+$M194))</f>
        <v>134.14819654344578</v>
      </c>
      <c r="P194" s="43">
        <f t="shared" si="365"/>
        <v>132.74463392367531</v>
      </c>
      <c r="Q194" s="43">
        <f t="shared" si="365"/>
        <v>131.35575646612378</v>
      </c>
      <c r="R194" s="43"/>
      <c r="S194" s="62" t="str">
        <f t="shared" si="259"/>
        <v>ok</v>
      </c>
      <c r="U194" s="48" t="str">
        <f>Economias!S190</f>
        <v>ok</v>
      </c>
    </row>
    <row r="195" spans="1:21" x14ac:dyDescent="0.2">
      <c r="A195" s="41">
        <v>184</v>
      </c>
      <c r="B195" s="42" t="s">
        <v>216</v>
      </c>
      <c r="C195" s="54">
        <f>Economias!W191</f>
        <v>2.8807575630011396E-2</v>
      </c>
      <c r="D195" s="43">
        <f>Economias!F191*(1+C195)</f>
        <v>4019.5511979864546</v>
      </c>
      <c r="E195" s="43">
        <f t="shared" ref="E195:G195" si="366">D195*(1+$C195)</f>
        <v>4135.3447231211521</v>
      </c>
      <c r="F195" s="43">
        <f t="shared" si="366"/>
        <v>4254.4739789886335</v>
      </c>
      <c r="G195" s="43">
        <f t="shared" si="366"/>
        <v>4377.035059904264</v>
      </c>
      <c r="H195" s="54">
        <f>IF(Economias!AA191="-","-",Economias!AA191)</f>
        <v>1.8914884853720938E-2</v>
      </c>
      <c r="I195" s="127">
        <f>IF(H195="-","-",IF((Economias!C191-Economias!G191)&gt;=0,IF((Economias!J191*(1+H195))&lt;=D195,Economias!J191*(1+H195),D195),Economias!J191*(1+H195)))</f>
        <v>2146.8536623867899</v>
      </c>
      <c r="J195" s="127">
        <f>IF($H195="-","-",IF((Economias!D191-Economias!H191)&gt;0,IF((I195*(1+$H195))&lt;=E195,I195*(1+$H195),E195),I195*(1+$H195)))</f>
        <v>2187.4611522086248</v>
      </c>
      <c r="K195" s="127">
        <f>IF($H195="-","-",IF((Economias!E191-Economias!I191)&gt;0,IF((J195*(1+$H195))&lt;=F195,J195*(1+$H195),F195),J195*(1+$H195)))</f>
        <v>2228.8367280246384</v>
      </c>
      <c r="L195" s="127">
        <f>IF($H195="-","-",IF((Economias!F191-Economias!J191)&gt;0,IF((K195*(1+$H195))&lt;=G195,K195*(1+$H195),G195),K195*(1+$H195)))</f>
        <v>2270.9949180929684</v>
      </c>
      <c r="M195" s="54">
        <f>IF(Economias!AE191="-","-",Economias!AE191)</f>
        <v>-8.3333333333333329E-2</v>
      </c>
      <c r="N195" s="43">
        <f>IF(M195="-","-",Economias!N191*(1+M195))</f>
        <v>4.583333333333333</v>
      </c>
      <c r="O195" s="43">
        <f t="shared" ref="O195:Q195" si="367">IF($M195="-","-",N195*(1+$M195))</f>
        <v>4.2013888888888884</v>
      </c>
      <c r="P195" s="43">
        <f t="shared" si="367"/>
        <v>3.8512731481481475</v>
      </c>
      <c r="Q195" s="43">
        <f t="shared" si="367"/>
        <v>3.5303337191358017</v>
      </c>
      <c r="R195" s="43"/>
      <c r="S195" s="62" t="str">
        <f t="shared" si="259"/>
        <v>ok</v>
      </c>
      <c r="U195" s="48" t="str">
        <f>Economias!S191</f>
        <v>ok</v>
      </c>
    </row>
    <row r="196" spans="1:21" x14ac:dyDescent="0.2">
      <c r="A196" s="41">
        <v>185</v>
      </c>
      <c r="B196" s="42" t="s">
        <v>217</v>
      </c>
      <c r="C196" s="54">
        <f>Economias!W192</f>
        <v>1.6662814923744426E-2</v>
      </c>
      <c r="D196" s="43">
        <f>Economias!F192*(1+C196)</f>
        <v>2459.3073493005377</v>
      </c>
      <c r="E196" s="43">
        <f t="shared" ref="E196:G196" si="368">D196*(1+$C196)</f>
        <v>2500.2863325025369</v>
      </c>
      <c r="F196" s="43">
        <f t="shared" si="368"/>
        <v>2541.9481409173945</v>
      </c>
      <c r="G196" s="43">
        <f t="shared" si="368"/>
        <v>2584.3041523352572</v>
      </c>
      <c r="H196" s="54" t="str">
        <f>IF(Economias!AA192="-","-",Economias!AA192)</f>
        <v>-</v>
      </c>
      <c r="I196" s="127" t="str">
        <f>IF(H196="-","-",IF((Economias!C192-Economias!G192)&gt;=0,IF((Economias!J192*(1+H196))&lt;=D196,Economias!J192*(1+H196),D196),Economias!J192*(1+H196)))</f>
        <v>-</v>
      </c>
      <c r="J196" s="127" t="str">
        <f>IF($H196="-","-",IF((Economias!D192-Economias!H192)&gt;0,IF((I196*(1+$H196))&lt;=E196,I196*(1+$H196),E196),I196*(1+$H196)))</f>
        <v>-</v>
      </c>
      <c r="K196" s="127" t="str">
        <f>IF($H196="-","-",IF((Economias!E192-Economias!I192)&gt;0,IF((J196*(1+$H196))&lt;=F196,J196*(1+$H196),F196),J196*(1+$H196)))</f>
        <v>-</v>
      </c>
      <c r="L196" s="127" t="str">
        <f>IF($H196="-","-",IF((Economias!F192-Economias!J192)&gt;0,IF((K196*(1+$H196))&lt;=G196,K196*(1+$H196),G196),K196*(1+$H196)))</f>
        <v>-</v>
      </c>
      <c r="M196" s="54" t="str">
        <f>IF(Economias!AE192="-","-",Economias!AE192)</f>
        <v>-</v>
      </c>
      <c r="N196" s="43" t="str">
        <f>IF(M196="-","-",Economias!N192*(1+M196))</f>
        <v>-</v>
      </c>
      <c r="O196" s="43" t="str">
        <f t="shared" ref="O196:Q196" si="369">IF($M196="-","-",N196*(1+$M196))</f>
        <v>-</v>
      </c>
      <c r="P196" s="43" t="str">
        <f t="shared" si="369"/>
        <v>-</v>
      </c>
      <c r="Q196" s="43" t="str">
        <f t="shared" si="369"/>
        <v>-</v>
      </c>
      <c r="R196" s="43"/>
      <c r="S196" s="62" t="str">
        <f t="shared" si="259"/>
        <v xml:space="preserve">   </v>
      </c>
      <c r="U196" s="48" t="str">
        <f>Economias!S192</f>
        <v>ok</v>
      </c>
    </row>
    <row r="197" spans="1:21" x14ac:dyDescent="0.2">
      <c r="A197" s="41">
        <v>186</v>
      </c>
      <c r="B197" s="42" t="s">
        <v>218</v>
      </c>
      <c r="C197" s="54">
        <f>Economias!W193</f>
        <v>1.1175318410382322E-2</v>
      </c>
      <c r="D197" s="123">
        <f>Economias!F193*(1+C197)</f>
        <v>801.86202749943311</v>
      </c>
      <c r="E197" s="123">
        <f t="shared" ref="E197:G197" si="370">D197*(1+$C197)</f>
        <v>810.82309097793393</v>
      </c>
      <c r="F197" s="123">
        <f t="shared" si="370"/>
        <v>819.8842971941026</v>
      </c>
      <c r="G197" s="123">
        <f t="shared" si="370"/>
        <v>829.04676527491915</v>
      </c>
      <c r="H197" s="54" t="str">
        <f>IF(Economias!AA193="-","-",Economias!AA193)</f>
        <v>-</v>
      </c>
      <c r="I197" s="127" t="str">
        <f>IF(H197="-","-",IF((Economias!C193-Economias!G193)&gt;=0,IF((Economias!J193*(1+H197))&lt;=D197,Economias!J193*(1+H197),D197),Economias!J193*(1+H197)))</f>
        <v>-</v>
      </c>
      <c r="J197" s="127" t="str">
        <f>IF($H197="-","-",IF((Economias!D193-Economias!H193)&gt;0,IF((I197*(1+$H197))&lt;=E197,I197*(1+$H197),E197),I197*(1+$H197)))</f>
        <v>-</v>
      </c>
      <c r="K197" s="127" t="str">
        <f>IF($H197="-","-",IF((Economias!E193-Economias!I193)&gt;0,IF((J197*(1+$H197))&lt;=F197,J197*(1+$H197),F197),J197*(1+$H197)))</f>
        <v>-</v>
      </c>
      <c r="L197" s="127" t="str">
        <f>IF($H197="-","-",IF((Economias!F193-Economias!J193)&gt;0,IF((K197*(1+$H197))&lt;=G197,K197*(1+$H197),G197),K197*(1+$H197)))</f>
        <v>-</v>
      </c>
      <c r="M197" s="54" t="str">
        <f>IF(Economias!AE193="-","-",Economias!AE193)</f>
        <v>-</v>
      </c>
      <c r="N197" s="43" t="str">
        <f>IF(M197="-","-",Economias!N193*(1+M197))</f>
        <v>-</v>
      </c>
      <c r="O197" s="43" t="str">
        <f t="shared" ref="O197:Q197" si="371">IF($M197="-","-",N197*(1+$M197))</f>
        <v>-</v>
      </c>
      <c r="P197" s="43" t="str">
        <f t="shared" si="371"/>
        <v>-</v>
      </c>
      <c r="Q197" s="43" t="str">
        <f t="shared" si="371"/>
        <v>-</v>
      </c>
      <c r="R197" s="43" t="s">
        <v>292</v>
      </c>
      <c r="S197" s="62" t="str">
        <f t="shared" si="259"/>
        <v xml:space="preserve">   </v>
      </c>
      <c r="U197" s="48" t="str">
        <f>Economias!S193</f>
        <v>ok</v>
      </c>
    </row>
    <row r="198" spans="1:21" x14ac:dyDescent="0.2">
      <c r="A198" s="41">
        <v>187</v>
      </c>
      <c r="B198" s="42" t="s">
        <v>219</v>
      </c>
      <c r="C198" s="54">
        <f>Economias!W194</f>
        <v>7.7281353529823999E-3</v>
      </c>
      <c r="D198" s="43">
        <f>Economias!F194*(1+C198)</f>
        <v>1898.5598070050187</v>
      </c>
      <c r="E198" s="43">
        <f t="shared" ref="E198:G198" si="372">D198*(1+$C198)</f>
        <v>1913.2321341692855</v>
      </c>
      <c r="F198" s="43">
        <f t="shared" si="372"/>
        <v>1928.0178510638209</v>
      </c>
      <c r="G198" s="43">
        <f t="shared" si="372"/>
        <v>1942.9178339798082</v>
      </c>
      <c r="H198" s="54" t="str">
        <f>IF(Economias!AA194="-","-",Economias!AA194)</f>
        <v>-</v>
      </c>
      <c r="I198" s="127" t="str">
        <f>IF(H198="-","-",IF((Economias!C194-Economias!G194)&gt;=0,IF((Economias!J194*(1+H198))&lt;=D198,Economias!J194*(1+H198),D198),Economias!J194*(1+H198)))</f>
        <v>-</v>
      </c>
      <c r="J198" s="127" t="str">
        <f>IF($H198="-","-",IF((Economias!D194-Economias!H194)&gt;0,IF((I198*(1+$H198))&lt;=E198,I198*(1+$H198),E198),I198*(1+$H198)))</f>
        <v>-</v>
      </c>
      <c r="K198" s="127" t="str">
        <f>IF($H198="-","-",IF((Economias!E194-Economias!I194)&gt;0,IF((J198*(1+$H198))&lt;=F198,J198*(1+$H198),F198),J198*(1+$H198)))</f>
        <v>-</v>
      </c>
      <c r="L198" s="127" t="str">
        <f>IF($H198="-","-",IF((Economias!F194-Economias!J194)&gt;0,IF((K198*(1+$H198))&lt;=G198,K198*(1+$H198),G198),K198*(1+$H198)))</f>
        <v>-</v>
      </c>
      <c r="M198" s="54" t="str">
        <f>IF(Economias!AE194="-","-",Economias!AE194)</f>
        <v>-</v>
      </c>
      <c r="N198" s="43" t="str">
        <f>IF(M198="-","-",Economias!N194*(1+M198))</f>
        <v>-</v>
      </c>
      <c r="O198" s="43" t="str">
        <f t="shared" ref="O198:Q198" si="373">IF($M198="-","-",N198*(1+$M198))</f>
        <v>-</v>
      </c>
      <c r="P198" s="43" t="str">
        <f t="shared" si="373"/>
        <v>-</v>
      </c>
      <c r="Q198" s="43" t="str">
        <f t="shared" si="373"/>
        <v>-</v>
      </c>
      <c r="R198" s="43"/>
      <c r="S198" s="62" t="str">
        <f t="shared" si="259"/>
        <v xml:space="preserve">   </v>
      </c>
      <c r="U198" s="48" t="str">
        <f>Economias!S194</f>
        <v>ok</v>
      </c>
    </row>
    <row r="199" spans="1:21" x14ac:dyDescent="0.2">
      <c r="A199" s="41">
        <v>188</v>
      </c>
      <c r="B199" s="42" t="s">
        <v>220</v>
      </c>
      <c r="C199" s="54">
        <f>Economias!W195</f>
        <v>1.2546589065325528E-2</v>
      </c>
      <c r="D199" s="43">
        <f>Economias!F195*(1+C199)</f>
        <v>15786.613870117491</v>
      </c>
      <c r="E199" s="43">
        <f t="shared" ref="E199:G199" si="374">D199*(1+$C199)</f>
        <v>15984.682027078825</v>
      </c>
      <c r="F199" s="43">
        <f t="shared" si="374"/>
        <v>16185.235263812478</v>
      </c>
      <c r="G199" s="43">
        <f t="shared" si="374"/>
        <v>16388.304759593149</v>
      </c>
      <c r="H199" s="54">
        <f>IF(Economias!AA195="-","-",Economias!AA195)</f>
        <v>1.1905659266479263E-2</v>
      </c>
      <c r="I199" s="127">
        <f>IF(H199="-","-",IF((Economias!C195-Economias!G195)&gt;=0,IF((Economias!J195*(1+H199))&lt;=D199,Economias!J195*(1+H199),D199),Economias!J195*(1+H199)))</f>
        <v>15378.942209531951</v>
      </c>
      <c r="J199" s="127">
        <f>IF($H199="-","-",IF((Economias!D195-Economias!H195)&gt;0,IF((I199*(1+$H199))&lt;=E199,I199*(1+$H199),E199),I199*(1+$H199)))</f>
        <v>15562.038655357514</v>
      </c>
      <c r="K199" s="127">
        <f>IF($H199="-","-",IF((Economias!E195-Economias!I195)&gt;0,IF((J199*(1+$H199))&lt;=F199,J199*(1+$H199),F199),J199*(1+$H199)))</f>
        <v>15747.314985079978</v>
      </c>
      <c r="L199" s="127">
        <f>IF($H199="-","-",IF((Economias!F195-Economias!J195)&gt;0,IF((K199*(1+$H199))&lt;=G199,K199*(1+$H199),G199),K199*(1+$H199)))</f>
        <v>15934.797151654264</v>
      </c>
      <c r="M199" s="54">
        <f>IF(Economias!AE195="-","-",Economias!AE195)</f>
        <v>6.3159124873398455E-3</v>
      </c>
      <c r="N199" s="43">
        <f>IF(M199="-","-",Economias!N195*(1+M199))</f>
        <v>530.328485880828</v>
      </c>
      <c r="O199" s="43">
        <f t="shared" ref="O199:Q199" si="375">IF($M199="-","-",N199*(1+$M199))</f>
        <v>533.67799418719471</v>
      </c>
      <c r="P199" s="43">
        <f t="shared" si="375"/>
        <v>537.04865769490004</v>
      </c>
      <c r="Q199" s="43">
        <f t="shared" si="375"/>
        <v>540.44061001834427</v>
      </c>
      <c r="R199" s="43"/>
      <c r="S199" s="62" t="str">
        <f t="shared" si="259"/>
        <v>ok</v>
      </c>
      <c r="U199" s="48" t="str">
        <f>Economias!S195</f>
        <v>ok</v>
      </c>
    </row>
    <row r="200" spans="1:21" x14ac:dyDescent="0.2">
      <c r="A200" s="41">
        <v>189</v>
      </c>
      <c r="B200" s="42" t="s">
        <v>221</v>
      </c>
      <c r="C200" s="54">
        <f>Economias!W196</f>
        <v>2.1258512606827217E-2</v>
      </c>
      <c r="D200" s="43">
        <f>Economias!F196*(1+C200)</f>
        <v>1355.2100462292597</v>
      </c>
      <c r="E200" s="43">
        <f t="shared" ref="E200:G200" si="376">D200*(1+$C200)</f>
        <v>1384.0197960819232</v>
      </c>
      <c r="F200" s="43">
        <f t="shared" si="376"/>
        <v>1413.4419983650291</v>
      </c>
      <c r="G200" s="43">
        <f t="shared" si="376"/>
        <v>1443.4896729062912</v>
      </c>
      <c r="H200" s="54" t="str">
        <f>IF(Economias!AA196="-","-",Economias!AA196)</f>
        <v>-</v>
      </c>
      <c r="I200" s="127" t="str">
        <f>IF(H200="-","-",IF((Economias!C196-Economias!G196)&gt;=0,IF((Economias!J196*(1+H200))&lt;=D200,Economias!J196*(1+H200),D200),Economias!J196*(1+H200)))</f>
        <v>-</v>
      </c>
      <c r="J200" s="127" t="str">
        <f>IF($H200="-","-",IF((Economias!D196-Economias!H196)&gt;0,IF((I200*(1+$H200))&lt;=E200,I200*(1+$H200),E200),I200*(1+$H200)))</f>
        <v>-</v>
      </c>
      <c r="K200" s="127" t="str">
        <f>IF($H200="-","-",IF((Economias!E196-Economias!I196)&gt;0,IF((J200*(1+$H200))&lt;=F200,J200*(1+$H200),F200),J200*(1+$H200)))</f>
        <v>-</v>
      </c>
      <c r="L200" s="127" t="str">
        <f>IF($H200="-","-",IF((Economias!F196-Economias!J196)&gt;0,IF((K200*(1+$H200))&lt;=G200,K200*(1+$H200),G200),K200*(1+$H200)))</f>
        <v>-</v>
      </c>
      <c r="M200" s="54" t="str">
        <f>IF(Economias!AE196="-","-",Economias!AE196)</f>
        <v>-</v>
      </c>
      <c r="N200" s="43" t="str">
        <f>IF(M200="-","-",Economias!N196*(1+M200))</f>
        <v>-</v>
      </c>
      <c r="O200" s="43" t="str">
        <f t="shared" ref="O200:Q200" si="377">IF($M200="-","-",N200*(1+$M200))</f>
        <v>-</v>
      </c>
      <c r="P200" s="43" t="str">
        <f t="shared" si="377"/>
        <v>-</v>
      </c>
      <c r="Q200" s="43" t="str">
        <f t="shared" si="377"/>
        <v>-</v>
      </c>
      <c r="R200" s="43"/>
      <c r="S200" s="62" t="str">
        <f t="shared" si="259"/>
        <v xml:space="preserve">   </v>
      </c>
      <c r="U200" s="48" t="str">
        <f>Economias!S196</f>
        <v>ok</v>
      </c>
    </row>
    <row r="201" spans="1:21" x14ac:dyDescent="0.2">
      <c r="A201" s="41">
        <v>190</v>
      </c>
      <c r="B201" s="42" t="s">
        <v>222</v>
      </c>
      <c r="C201" s="54">
        <f>Economias!W197</f>
        <v>4.3521129145061678E-3</v>
      </c>
      <c r="D201" s="43">
        <f>Economias!F197*(1+C201)</f>
        <v>3264.1443669721448</v>
      </c>
      <c r="E201" s="43">
        <f t="shared" ref="E201:G201" si="378">D201*(1+$C201)</f>
        <v>3278.3502918264567</v>
      </c>
      <c r="F201" s="43">
        <f t="shared" si="378"/>
        <v>3292.6180424697895</v>
      </c>
      <c r="G201" s="43">
        <f t="shared" si="378"/>
        <v>3306.9478879749581</v>
      </c>
      <c r="H201" s="54" t="str">
        <f>IF(Economias!AA197="-","-",Economias!AA197)</f>
        <v>-</v>
      </c>
      <c r="I201" s="127" t="str">
        <f>IF(H201="-","-",IF((Economias!C197-Economias!G197)&gt;=0,IF((Economias!J197*(1+H201))&lt;=D201,Economias!J197*(1+H201),D201),Economias!J197*(1+H201)))</f>
        <v>-</v>
      </c>
      <c r="J201" s="127" t="str">
        <f>IF($H201="-","-",IF((Economias!D197-Economias!H197)&gt;0,IF((I201*(1+$H201))&lt;=E201,I201*(1+$H201),E201),I201*(1+$H201)))</f>
        <v>-</v>
      </c>
      <c r="K201" s="127" t="str">
        <f>IF($H201="-","-",IF((Economias!E197-Economias!I197)&gt;0,IF((J201*(1+$H201))&lt;=F201,J201*(1+$H201),F201),J201*(1+$H201)))</f>
        <v>-</v>
      </c>
      <c r="L201" s="127" t="str">
        <f>IF($H201="-","-",IF((Economias!F197-Economias!J197)&gt;0,IF((K201*(1+$H201))&lt;=G201,K201*(1+$H201),G201),K201*(1+$H201)))</f>
        <v>-</v>
      </c>
      <c r="M201" s="54" t="str">
        <f>IF(Economias!AE197="-","-",Economias!AE197)</f>
        <v>-</v>
      </c>
      <c r="N201" s="43" t="str">
        <f>IF(M201="-","-",Economias!N197*(1+M201))</f>
        <v>-</v>
      </c>
      <c r="O201" s="43" t="str">
        <f t="shared" ref="O201:Q201" si="379">IF($M201="-","-",N201*(1+$M201))</f>
        <v>-</v>
      </c>
      <c r="P201" s="43" t="str">
        <f t="shared" si="379"/>
        <v>-</v>
      </c>
      <c r="Q201" s="43" t="str">
        <f t="shared" si="379"/>
        <v>-</v>
      </c>
      <c r="R201" s="43"/>
      <c r="S201" s="62" t="str">
        <f t="shared" si="259"/>
        <v xml:space="preserve">   </v>
      </c>
      <c r="U201" s="48" t="str">
        <f>Economias!S197</f>
        <v>ok</v>
      </c>
    </row>
    <row r="202" spans="1:21" x14ac:dyDescent="0.2">
      <c r="A202" s="41">
        <v>191</v>
      </c>
      <c r="B202" s="42" t="s">
        <v>223</v>
      </c>
      <c r="C202" s="54">
        <f>Economias!W198</f>
        <v>1.8093947078274945E-2</v>
      </c>
      <c r="D202" s="43">
        <f>Economias!F198*(1+C202)</f>
        <v>1130.0842812568853</v>
      </c>
      <c r="E202" s="43">
        <f t="shared" ref="E202:G202" si="380">D202*(1+$C202)</f>
        <v>1150.5319664359379</v>
      </c>
      <c r="F202" s="43">
        <f t="shared" si="380"/>
        <v>1171.3496309484935</v>
      </c>
      <c r="G202" s="43">
        <f t="shared" si="380"/>
        <v>1192.5439691810327</v>
      </c>
      <c r="H202" s="54" t="str">
        <f>IF(Economias!AA198="-","-",Economias!AA198)</f>
        <v>-</v>
      </c>
      <c r="I202" s="127" t="str">
        <f>IF(H202="-","-",IF((Economias!C198-Economias!G198)&gt;=0,IF((Economias!J198*(1+H202))&lt;=D202,Economias!J198*(1+H202),D202),Economias!J198*(1+H202)))</f>
        <v>-</v>
      </c>
      <c r="J202" s="127" t="str">
        <f>IF($H202="-","-",IF((Economias!D198-Economias!H198)&gt;0,IF((I202*(1+$H202))&lt;=E202,I202*(1+$H202),E202),I202*(1+$H202)))</f>
        <v>-</v>
      </c>
      <c r="K202" s="127" t="str">
        <f>IF($H202="-","-",IF((Economias!E198-Economias!I198)&gt;0,IF((J202*(1+$H202))&lt;=F202,J202*(1+$H202),F202),J202*(1+$H202)))</f>
        <v>-</v>
      </c>
      <c r="L202" s="127" t="str">
        <f>IF($H202="-","-",IF((Economias!F198-Economias!J198)&gt;0,IF((K202*(1+$H202))&lt;=G202,K202*(1+$H202),G202),K202*(1+$H202)))</f>
        <v>-</v>
      </c>
      <c r="M202" s="54" t="str">
        <f>IF(Economias!AE198="-","-",Economias!AE198)</f>
        <v>-</v>
      </c>
      <c r="N202" s="43" t="str">
        <f>IF(M202="-","-",Economias!N198*(1+M202))</f>
        <v>-</v>
      </c>
      <c r="O202" s="43" t="str">
        <f t="shared" ref="O202:Q202" si="381">IF($M202="-","-",N202*(1+$M202))</f>
        <v>-</v>
      </c>
      <c r="P202" s="43" t="str">
        <f t="shared" si="381"/>
        <v>-</v>
      </c>
      <c r="Q202" s="43" t="str">
        <f t="shared" si="381"/>
        <v>-</v>
      </c>
      <c r="R202" s="43"/>
      <c r="S202" s="62" t="str">
        <f t="shared" si="259"/>
        <v xml:space="preserve">   </v>
      </c>
      <c r="U202" s="48" t="str">
        <f>Economias!S198</f>
        <v>ok</v>
      </c>
    </row>
    <row r="203" spans="1:21" x14ac:dyDescent="0.2">
      <c r="A203" s="41">
        <v>192</v>
      </c>
      <c r="B203" s="42" t="s">
        <v>224</v>
      </c>
      <c r="C203" s="54">
        <f>Economias!W199</f>
        <v>1.047470760830819E-2</v>
      </c>
      <c r="D203" s="43">
        <f>Economias!F199*(1+C203)</f>
        <v>1611.7071586352517</v>
      </c>
      <c r="E203" s="43">
        <f t="shared" ref="E203:G203" si="382">D203*(1+$C203)</f>
        <v>1628.5893198721733</v>
      </c>
      <c r="F203" s="43">
        <f t="shared" si="382"/>
        <v>1645.648316811848</v>
      </c>
      <c r="G203" s="43">
        <f t="shared" si="382"/>
        <v>1662.8860017565567</v>
      </c>
      <c r="H203" s="54" t="str">
        <f>IF(Economias!AA199="-","-",Economias!AA199)</f>
        <v>-</v>
      </c>
      <c r="I203" s="127" t="str">
        <f>IF(H203="-","-",IF((Economias!C199-Economias!G199)&gt;=0,IF((Economias!J199*(1+H203))&lt;=D203,Economias!J199*(1+H203),D203),Economias!J199*(1+H203)))</f>
        <v>-</v>
      </c>
      <c r="J203" s="127" t="str">
        <f>IF($H203="-","-",IF((Economias!D199-Economias!H199)&gt;0,IF((I203*(1+$H203))&lt;=E203,I203*(1+$H203),E203),I203*(1+$H203)))</f>
        <v>-</v>
      </c>
      <c r="K203" s="127" t="str">
        <f>IF($H203="-","-",IF((Economias!E199-Economias!I199)&gt;0,IF((J203*(1+$H203))&lt;=F203,J203*(1+$H203),F203),J203*(1+$H203)))</f>
        <v>-</v>
      </c>
      <c r="L203" s="127" t="str">
        <f>IF($H203="-","-",IF((Economias!F199-Economias!J199)&gt;0,IF((K203*(1+$H203))&lt;=G203,K203*(1+$H203),G203),K203*(1+$H203)))</f>
        <v>-</v>
      </c>
      <c r="M203" s="54" t="str">
        <f>IF(Economias!AE199="-","-",Economias!AE199)</f>
        <v>-</v>
      </c>
      <c r="N203" s="43" t="str">
        <f>IF(M203="-","-",Economias!N199*(1+M203))</f>
        <v>-</v>
      </c>
      <c r="O203" s="43" t="str">
        <f t="shared" ref="O203:Q203" si="383">IF($M203="-","-",N203*(1+$M203))</f>
        <v>-</v>
      </c>
      <c r="P203" s="43" t="str">
        <f t="shared" si="383"/>
        <v>-</v>
      </c>
      <c r="Q203" s="43" t="str">
        <f t="shared" si="383"/>
        <v>-</v>
      </c>
      <c r="R203" s="43"/>
      <c r="S203" s="62" t="str">
        <f t="shared" si="259"/>
        <v xml:space="preserve">   </v>
      </c>
      <c r="U203" s="48" t="str">
        <f>Economias!S199</f>
        <v>ok</v>
      </c>
    </row>
    <row r="204" spans="1:21" x14ac:dyDescent="0.2">
      <c r="A204" s="41">
        <v>193</v>
      </c>
      <c r="B204" s="42" t="s">
        <v>225</v>
      </c>
      <c r="C204" s="54">
        <f>Economias!W200</f>
        <v>4.4107292820406438E-3</v>
      </c>
      <c r="D204" s="43">
        <f>Economias!F200*(1+C204)</f>
        <v>2374.426964022744</v>
      </c>
      <c r="E204" s="43">
        <f t="shared" ref="E204:G204" si="384">D204*(1+$C204)</f>
        <v>2384.8999185610255</v>
      </c>
      <c r="F204" s="43">
        <f t="shared" si="384"/>
        <v>2395.4190664665589</v>
      </c>
      <c r="G204" s="43">
        <f t="shared" si="384"/>
        <v>2405.984611485781</v>
      </c>
      <c r="H204" s="54" t="str">
        <f>IF(Economias!AA200="-","-",Economias!AA200)</f>
        <v>-</v>
      </c>
      <c r="I204" s="127" t="str">
        <f>IF(H204="-","-",IF((Economias!C200-Economias!G200)&gt;=0,IF((Economias!J200*(1+H204))&lt;=D204,Economias!J200*(1+H204),D204),Economias!J200*(1+H204)))</f>
        <v>-</v>
      </c>
      <c r="J204" s="127" t="str">
        <f>IF($H204="-","-",IF((Economias!D200-Economias!H200)&gt;0,IF((I204*(1+$H204))&lt;=E204,I204*(1+$H204),E204),I204*(1+$H204)))</f>
        <v>-</v>
      </c>
      <c r="K204" s="127" t="str">
        <f>IF($H204="-","-",IF((Economias!E200-Economias!I200)&gt;0,IF((J204*(1+$H204))&lt;=F204,J204*(1+$H204),F204),J204*(1+$H204)))</f>
        <v>-</v>
      </c>
      <c r="L204" s="127" t="str">
        <f>IF($H204="-","-",IF((Economias!F200-Economias!J200)&gt;0,IF((K204*(1+$H204))&lt;=G204,K204*(1+$H204),G204),K204*(1+$H204)))</f>
        <v>-</v>
      </c>
      <c r="M204" s="54" t="str">
        <f>IF(Economias!AE200="-","-",Economias!AE200)</f>
        <v>-</v>
      </c>
      <c r="N204" s="43" t="str">
        <f>IF(M204="-","-",Economias!N200*(1+M204))</f>
        <v>-</v>
      </c>
      <c r="O204" s="43" t="str">
        <f t="shared" ref="O204:Q204" si="385">IF($M204="-","-",N204*(1+$M204))</f>
        <v>-</v>
      </c>
      <c r="P204" s="43" t="str">
        <f t="shared" si="385"/>
        <v>-</v>
      </c>
      <c r="Q204" s="43" t="str">
        <f t="shared" si="385"/>
        <v>-</v>
      </c>
      <c r="R204" s="43"/>
      <c r="S204" s="62" t="str">
        <f t="shared" si="259"/>
        <v xml:space="preserve">   </v>
      </c>
      <c r="U204" s="48" t="str">
        <f>Economias!S200</f>
        <v>ok</v>
      </c>
    </row>
    <row r="205" spans="1:21" x14ac:dyDescent="0.2">
      <c r="A205" s="41">
        <v>194</v>
      </c>
      <c r="B205" s="42" t="s">
        <v>226</v>
      </c>
      <c r="C205" s="54">
        <f>Economias!W201</f>
        <v>2.0219105366834213E-2</v>
      </c>
      <c r="D205" s="43">
        <f>Economias!F201*(1+C205)</f>
        <v>1646.6336360620703</v>
      </c>
      <c r="E205" s="43">
        <f t="shared" ref="E205:G205" si="386">D205*(1+$C205)</f>
        <v>1679.9270950501825</v>
      </c>
      <c r="F205" s="43">
        <f t="shared" si="386"/>
        <v>1713.8937179936017</v>
      </c>
      <c r="G205" s="43">
        <f t="shared" si="386"/>
        <v>1748.5471156652695</v>
      </c>
      <c r="H205" s="54" t="str">
        <f>IF(Economias!AA201="-","-",Economias!AA201)</f>
        <v>-</v>
      </c>
      <c r="I205" s="127" t="str">
        <f>IF(H205="-","-",IF((Economias!C201-Economias!G201)&gt;=0,IF((Economias!J201*(1+H205))&lt;=D205,Economias!J201*(1+H205),D205),Economias!J201*(1+H205)))</f>
        <v>-</v>
      </c>
      <c r="J205" s="127" t="str">
        <f>IF($H205="-","-",IF((Economias!D201-Economias!H201)&gt;0,IF((I205*(1+$H205))&lt;=E205,I205*(1+$H205),E205),I205*(1+$H205)))</f>
        <v>-</v>
      </c>
      <c r="K205" s="127" t="str">
        <f>IF($H205="-","-",IF((Economias!E201-Economias!I201)&gt;0,IF((J205*(1+$H205))&lt;=F205,J205*(1+$H205),F205),J205*(1+$H205)))</f>
        <v>-</v>
      </c>
      <c r="L205" s="127" t="str">
        <f>IF($H205="-","-",IF((Economias!F201-Economias!J201)&gt;0,IF((K205*(1+$H205))&lt;=G205,K205*(1+$H205),G205),K205*(1+$H205)))</f>
        <v>-</v>
      </c>
      <c r="M205" s="54" t="str">
        <f>IF(Economias!AE201="-","-",Economias!AE201)</f>
        <v>-</v>
      </c>
      <c r="N205" s="43" t="str">
        <f>IF(M205="-","-",Economias!N201*(1+M205))</f>
        <v>-</v>
      </c>
      <c r="O205" s="43" t="str">
        <f t="shared" ref="O205:Q205" si="387">IF($M205="-","-",N205*(1+$M205))</f>
        <v>-</v>
      </c>
      <c r="P205" s="43" t="str">
        <f t="shared" si="387"/>
        <v>-</v>
      </c>
      <c r="Q205" s="43" t="str">
        <f t="shared" si="387"/>
        <v>-</v>
      </c>
      <c r="R205" s="43"/>
      <c r="S205" s="62" t="str">
        <f t="shared" ref="S205:S236" si="388">IF(Q205="-","   ",IF((G205-L205)&gt;=0,"ok","Limitar a água"))</f>
        <v xml:space="preserve">   </v>
      </c>
      <c r="U205" s="48" t="str">
        <f>Economias!S201</f>
        <v>ok</v>
      </c>
    </row>
    <row r="206" spans="1:21" x14ac:dyDescent="0.2">
      <c r="A206" s="41">
        <v>195</v>
      </c>
      <c r="B206" s="42" t="s">
        <v>227</v>
      </c>
      <c r="C206" s="54">
        <f>Economias!W202</f>
        <v>3.3680970803915078E-2</v>
      </c>
      <c r="D206" s="43">
        <f>Economias!F202*(1+C206)</f>
        <v>2673.0989904989242</v>
      </c>
      <c r="E206" s="43">
        <f t="shared" ref="E206:G206" si="389">D206*(1+$C206)</f>
        <v>2763.1315595538931</v>
      </c>
      <c r="F206" s="43">
        <f t="shared" si="389"/>
        <v>2856.196512938604</v>
      </c>
      <c r="G206" s="43">
        <f t="shared" si="389"/>
        <v>2952.395984301133</v>
      </c>
      <c r="H206" s="54" t="str">
        <f>IF(Economias!AA202="-","-",Economias!AA202)</f>
        <v>-</v>
      </c>
      <c r="I206" s="127" t="str">
        <f>IF(H206="-","-",IF((Economias!C202-Economias!G202)&gt;=0,IF((Economias!J202*(1+H206))&lt;=D206,Economias!J202*(1+H206),D206),Economias!J202*(1+H206)))</f>
        <v>-</v>
      </c>
      <c r="J206" s="127" t="str">
        <f>IF($H206="-","-",IF((Economias!D202-Economias!H202)&gt;0,IF((I206*(1+$H206))&lt;=E206,I206*(1+$H206),E206),I206*(1+$H206)))</f>
        <v>-</v>
      </c>
      <c r="K206" s="127" t="str">
        <f>IF($H206="-","-",IF((Economias!E202-Economias!I202)&gt;0,IF((J206*(1+$H206))&lt;=F206,J206*(1+$H206),F206),J206*(1+$H206)))</f>
        <v>-</v>
      </c>
      <c r="L206" s="127" t="str">
        <f>IF($H206="-","-",IF((Economias!F202-Economias!J202)&gt;0,IF((K206*(1+$H206))&lt;=G206,K206*(1+$H206),G206),K206*(1+$H206)))</f>
        <v>-</v>
      </c>
      <c r="M206" s="54" t="str">
        <f>IF(Economias!AE202="-","-",Economias!AE202)</f>
        <v>-</v>
      </c>
      <c r="N206" s="43" t="str">
        <f>IF(M206="-","-",Economias!N202*(1+M206))</f>
        <v>-</v>
      </c>
      <c r="O206" s="43" t="str">
        <f t="shared" ref="O206:Q206" si="390">IF($M206="-","-",N206*(1+$M206))</f>
        <v>-</v>
      </c>
      <c r="P206" s="43" t="str">
        <f t="shared" si="390"/>
        <v>-</v>
      </c>
      <c r="Q206" s="43" t="str">
        <f t="shared" si="390"/>
        <v>-</v>
      </c>
      <c r="R206" s="43"/>
      <c r="S206" s="62" t="str">
        <f t="shared" si="388"/>
        <v xml:space="preserve">   </v>
      </c>
      <c r="U206" s="48" t="str">
        <f>Economias!S202</f>
        <v>ok</v>
      </c>
    </row>
    <row r="207" spans="1:21" x14ac:dyDescent="0.2">
      <c r="A207" s="41">
        <v>196</v>
      </c>
      <c r="B207" s="42" t="s">
        <v>228</v>
      </c>
      <c r="C207" s="54">
        <f>Economias!W203</f>
        <v>3.1667401907975852E-2</v>
      </c>
      <c r="D207" s="43">
        <f>Economias!F203*(1+C207)</f>
        <v>23174.344849058863</v>
      </c>
      <c r="E207" s="43">
        <f t="shared" ref="E207:G207" si="391">D207*(1+$C207)</f>
        <v>23908.216141348043</v>
      </c>
      <c r="F207" s="43">
        <f t="shared" si="391"/>
        <v>24665.327230798866</v>
      </c>
      <c r="G207" s="43">
        <f t="shared" si="391"/>
        <v>25446.414061408315</v>
      </c>
      <c r="H207" s="54">
        <f>IF(Economias!AA203="-","-",Economias!AA203)</f>
        <v>2.1813099734257945E-2</v>
      </c>
      <c r="I207" s="127">
        <f>IF(H207="-","-",IF((Economias!C203-Economias!G203)&gt;=0,IF((Economias!J203*(1+H207))&lt;=D207,Economias!J203*(1+H207),D207),Economias!J203*(1+H207)))</f>
        <v>13578.874282368555</v>
      </c>
      <c r="J207" s="127">
        <f>IF($H207="-","-",IF((Economias!D203-Economias!H203)&gt;0,IF((I207*(1+$H207))&lt;=E207,I207*(1+$H207),E207),I207*(1+$H207)))</f>
        <v>13875.071621368812</v>
      </c>
      <c r="K207" s="127">
        <f>IF($H207="-","-",IF((Economias!E203-Economias!I203)&gt;0,IF((J207*(1+$H207))&lt;=F207,J207*(1+$H207),F207),J207*(1+$H207)))</f>
        <v>14177.729942465703</v>
      </c>
      <c r="L207" s="127">
        <f>IF($H207="-","-",IF((Economias!F203-Economias!J203)&gt;0,IF((K207*(1+$H207))&lt;=G207,K207*(1+$H207),G207),K207*(1+$H207)))</f>
        <v>14486.990179706085</v>
      </c>
      <c r="M207" s="54">
        <f>IF(Economias!AE203="-","-",Economias!AE203)</f>
        <v>3.1530714091280304E-3</v>
      </c>
      <c r="N207" s="43">
        <f>IF(M207="-","-",Economias!N203*(1+M207))</f>
        <v>215.67791035296256</v>
      </c>
      <c r="O207" s="43">
        <f t="shared" ref="O207:Q207" si="392">IF($M207="-","-",N207*(1+$M207))</f>
        <v>216.35795820567699</v>
      </c>
      <c r="P207" s="43">
        <f t="shared" si="392"/>
        <v>217.04015029783264</v>
      </c>
      <c r="Q207" s="43">
        <f t="shared" si="392"/>
        <v>217.72449339036962</v>
      </c>
      <c r="R207" s="43"/>
      <c r="S207" s="62" t="str">
        <f t="shared" si="388"/>
        <v>ok</v>
      </c>
      <c r="U207" s="48" t="str">
        <f>Economias!S203</f>
        <v>ok</v>
      </c>
    </row>
    <row r="208" spans="1:21" x14ac:dyDescent="0.2">
      <c r="A208" s="41">
        <v>197</v>
      </c>
      <c r="B208" s="42" t="s">
        <v>229</v>
      </c>
      <c r="C208" s="54">
        <f>Economias!W204</f>
        <v>1.5113888544719525E-2</v>
      </c>
      <c r="D208" s="43">
        <f>Economias!F204*(1+C208)</f>
        <v>2607.8275796713842</v>
      </c>
      <c r="E208" s="43">
        <f t="shared" ref="E208:G208" si="393">D208*(1+$C208)</f>
        <v>2647.2419950543831</v>
      </c>
      <c r="F208" s="43">
        <f t="shared" si="393"/>
        <v>2687.2521155185359</v>
      </c>
      <c r="G208" s="43">
        <f t="shared" si="393"/>
        <v>2727.8669444840448</v>
      </c>
      <c r="H208" s="54" t="str">
        <f>IF(Economias!AA204="-","-",Economias!AA204)</f>
        <v>-</v>
      </c>
      <c r="I208" s="127" t="str">
        <f>IF(H208="-","-",IF((Economias!C204-Economias!G204)&gt;=0,IF((Economias!J204*(1+H208))&lt;=D208,Economias!J204*(1+H208),D208),Economias!J204*(1+H208)))</f>
        <v>-</v>
      </c>
      <c r="J208" s="127" t="str">
        <f>IF($H208="-","-",IF((Economias!D204-Economias!H204)&gt;0,IF((I208*(1+$H208))&lt;=E208,I208*(1+$H208),E208),I208*(1+$H208)))</f>
        <v>-</v>
      </c>
      <c r="K208" s="127" t="str">
        <f>IF($H208="-","-",IF((Economias!E204-Economias!I204)&gt;0,IF((J208*(1+$H208))&lt;=F208,J208*(1+$H208),F208),J208*(1+$H208)))</f>
        <v>-</v>
      </c>
      <c r="L208" s="127" t="str">
        <f>IF($H208="-","-",IF((Economias!F204-Economias!J204)&gt;0,IF((K208*(1+$H208))&lt;=G208,K208*(1+$H208),G208),K208*(1+$H208)))</f>
        <v>-</v>
      </c>
      <c r="M208" s="54" t="str">
        <f>IF(Economias!AE204="-","-",Economias!AE204)</f>
        <v>-</v>
      </c>
      <c r="N208" s="43" t="str">
        <f>IF(M208="-","-",Economias!N204*(1+M208))</f>
        <v>-</v>
      </c>
      <c r="O208" s="43" t="str">
        <f t="shared" ref="O208:Q208" si="394">IF($M208="-","-",N208*(1+$M208))</f>
        <v>-</v>
      </c>
      <c r="P208" s="43" t="str">
        <f t="shared" si="394"/>
        <v>-</v>
      </c>
      <c r="Q208" s="43" t="str">
        <f t="shared" si="394"/>
        <v>-</v>
      </c>
      <c r="R208" s="43"/>
      <c r="S208" s="62" t="str">
        <f t="shared" si="388"/>
        <v xml:space="preserve">   </v>
      </c>
      <c r="U208" s="48" t="str">
        <f>Economias!S204</f>
        <v>ok</v>
      </c>
    </row>
    <row r="209" spans="1:21" x14ac:dyDescent="0.2">
      <c r="A209" s="41">
        <v>198</v>
      </c>
      <c r="B209" s="42" t="s">
        <v>230</v>
      </c>
      <c r="C209" s="54">
        <f>Economias!W205</f>
        <v>2.303252067331138E-2</v>
      </c>
      <c r="D209" s="43">
        <f>Economias!F205*(1+C209)</f>
        <v>2526.8903260630791</v>
      </c>
      <c r="E209" s="43">
        <f t="shared" ref="E209:G209" si="395">D209*(1+$C209)</f>
        <v>2585.0909797373174</v>
      </c>
      <c r="F209" s="43">
        <f t="shared" si="395"/>
        <v>2644.6321411705076</v>
      </c>
      <c r="G209" s="43">
        <f t="shared" si="395"/>
        <v>2705.544685635321</v>
      </c>
      <c r="H209" s="54" t="str">
        <f>IF(Economias!AA205="-","-",Economias!AA205)</f>
        <v>-</v>
      </c>
      <c r="I209" s="127" t="str">
        <f>IF(H209="-","-",IF((Economias!C205-Economias!G205)&gt;=0,IF((Economias!J205*(1+H209))&lt;=D209,Economias!J205*(1+H209),D209),Economias!J205*(1+H209)))</f>
        <v>-</v>
      </c>
      <c r="J209" s="127" t="str">
        <f>IF($H209="-","-",IF((Economias!D205-Economias!H205)&gt;0,IF((I209*(1+$H209))&lt;=E209,I209*(1+$H209),E209),I209*(1+$H209)))</f>
        <v>-</v>
      </c>
      <c r="K209" s="127" t="str">
        <f>IF($H209="-","-",IF((Economias!E205-Economias!I205)&gt;0,IF((J209*(1+$H209))&lt;=F209,J209*(1+$H209),F209),J209*(1+$H209)))</f>
        <v>-</v>
      </c>
      <c r="L209" s="127" t="str">
        <f>IF($H209="-","-",IF((Economias!F205-Economias!J205)&gt;0,IF((K209*(1+$H209))&lt;=G209,K209*(1+$H209),G209),K209*(1+$H209)))</f>
        <v>-</v>
      </c>
      <c r="M209" s="54" t="str">
        <f>IF(Economias!AE205="-","-",Economias!AE205)</f>
        <v>-</v>
      </c>
      <c r="N209" s="43" t="str">
        <f>IF(M209="-","-",Economias!N205*(1+M209))</f>
        <v>-</v>
      </c>
      <c r="O209" s="43" t="str">
        <f t="shared" ref="O209:Q209" si="396">IF($M209="-","-",N209*(1+$M209))</f>
        <v>-</v>
      </c>
      <c r="P209" s="43" t="str">
        <f t="shared" si="396"/>
        <v>-</v>
      </c>
      <c r="Q209" s="43" t="str">
        <f t="shared" si="396"/>
        <v>-</v>
      </c>
      <c r="R209" s="43"/>
      <c r="S209" s="62" t="str">
        <f t="shared" si="388"/>
        <v xml:space="preserve">   </v>
      </c>
      <c r="U209" s="48" t="str">
        <f>Economias!S205</f>
        <v>ok</v>
      </c>
    </row>
    <row r="210" spans="1:21" x14ac:dyDescent="0.2">
      <c r="A210" s="41">
        <v>199</v>
      </c>
      <c r="B210" s="42" t="s">
        <v>231</v>
      </c>
      <c r="C210" s="54">
        <f>Economias!W206</f>
        <v>3.9530175196770788E-2</v>
      </c>
      <c r="D210" s="43">
        <f>Economias!F206*(1+C210)</f>
        <v>3389.9079013166693</v>
      </c>
      <c r="E210" s="43">
        <f t="shared" ref="E210:G210" si="397">D210*(1+$C210)</f>
        <v>3523.9115545566347</v>
      </c>
      <c r="F210" s="43">
        <f t="shared" si="397"/>
        <v>3663.2123956861828</v>
      </c>
      <c r="G210" s="43">
        <f t="shared" si="397"/>
        <v>3808.0198234706399</v>
      </c>
      <c r="H210" s="54" t="str">
        <f>IF(Economias!AA206="-","-",Economias!AA206)</f>
        <v>-</v>
      </c>
      <c r="I210" s="127" t="str">
        <f>IF(H210="-","-",IF((Economias!C206-Economias!G206)&gt;=0,IF((Economias!J206*(1+H210))&lt;=D210,Economias!J206*(1+H210),D210),Economias!J206*(1+H210)))</f>
        <v>-</v>
      </c>
      <c r="J210" s="127" t="str">
        <f>IF($H210="-","-",IF((Economias!D206-Economias!H206)&gt;0,IF((I210*(1+$H210))&lt;=E210,I210*(1+$H210),E210),I210*(1+$H210)))</f>
        <v>-</v>
      </c>
      <c r="K210" s="127" t="str">
        <f>IF($H210="-","-",IF((Economias!E206-Economias!I206)&gt;0,IF((J210*(1+$H210))&lt;=F210,J210*(1+$H210),F210),J210*(1+$H210)))</f>
        <v>-</v>
      </c>
      <c r="L210" s="127" t="str">
        <f>IF($H210="-","-",IF((Economias!F206-Economias!J206)&gt;0,IF((K210*(1+$H210))&lt;=G210,K210*(1+$H210),G210),K210*(1+$H210)))</f>
        <v>-</v>
      </c>
      <c r="M210" s="54" t="str">
        <f>IF(Economias!AE206="-","-",Economias!AE206)</f>
        <v>-</v>
      </c>
      <c r="N210" s="43" t="str">
        <f>IF(M210="-","-",Economias!N206*(1+M210))</f>
        <v>-</v>
      </c>
      <c r="O210" s="43" t="str">
        <f t="shared" ref="O210:Q210" si="398">IF($M210="-","-",N210*(1+$M210))</f>
        <v>-</v>
      </c>
      <c r="P210" s="43" t="str">
        <f t="shared" si="398"/>
        <v>-</v>
      </c>
      <c r="Q210" s="43" t="str">
        <f t="shared" si="398"/>
        <v>-</v>
      </c>
      <c r="R210" s="43"/>
      <c r="S210" s="62" t="str">
        <f t="shared" si="388"/>
        <v xml:space="preserve">   </v>
      </c>
      <c r="U210" s="48" t="str">
        <f>Economias!S206</f>
        <v>ok</v>
      </c>
    </row>
    <row r="211" spans="1:21" x14ac:dyDescent="0.2">
      <c r="A211" s="41">
        <v>200</v>
      </c>
      <c r="B211" s="42" t="s">
        <v>232</v>
      </c>
      <c r="C211" s="54">
        <f>Economias!W207</f>
        <v>1.1236790656597636E-2</v>
      </c>
      <c r="D211" s="43">
        <f>Economias!F207*(1+C211)</f>
        <v>768.53996089901409</v>
      </c>
      <c r="E211" s="43">
        <f t="shared" ref="E211:G211" si="399">D211*(1+$C211)</f>
        <v>777.17588355086593</v>
      </c>
      <c r="F211" s="43">
        <f t="shared" si="399"/>
        <v>785.90884625768319</v>
      </c>
      <c r="G211" s="43">
        <f t="shared" si="399"/>
        <v>794.73993943824894</v>
      </c>
      <c r="H211" s="54">
        <f>IF(Economias!AA207="-","-",Economias!AA207)</f>
        <v>1.5705882217071396E-2</v>
      </c>
      <c r="I211" s="127">
        <f>IF(H211="-","-",IF((Economias!C207-Economias!G207)&gt;=0,IF((Economias!J207*(1+H211))&lt;=D211,Economias!J207*(1+H211),D211),Economias!J207*(1+H211)))</f>
        <v>734.35535284294269</v>
      </c>
      <c r="J211" s="127">
        <f>IF($H211="-","-",IF((Economias!D207-Economias!H207)&gt;0,IF((I211*(1+$H211))&lt;=E211,I211*(1+$H211),E211),I211*(1+$H211)))</f>
        <v>745.88905152016991</v>
      </c>
      <c r="K211" s="127">
        <f>IF($H211="-","-",IF((Economias!E207-Economias!I207)&gt;0,IF((J211*(1+$H211))&lt;=F211,J211*(1+$H211),F211),J211*(1+$H211)))</f>
        <v>757.60389711034884</v>
      </c>
      <c r="L211" s="127">
        <f>IF($H211="-","-",IF((Economias!F207-Economias!J207)&gt;0,IF((K211*(1+$H211))&lt;=G211,K211*(1+$H211),G211),K211*(1+$H211)))</f>
        <v>769.50273468555827</v>
      </c>
      <c r="M211" s="126">
        <f>IF(Economias!AE207="-","-",Economias!AE207)</f>
        <v>3.2507739938080496E-2</v>
      </c>
      <c r="N211" s="43">
        <f>IF(M211="-","-",Economias!N207*(1+M211))</f>
        <v>18.585139318885446</v>
      </c>
      <c r="O211" s="43">
        <f t="shared" ref="O211:Q211" si="400">IF($M211="-","-",N211*(1+$M211))</f>
        <v>19.189300194576767</v>
      </c>
      <c r="P211" s="43">
        <f t="shared" si="400"/>
        <v>19.813100974895825</v>
      </c>
      <c r="Q211" s="43">
        <f t="shared" si="400"/>
        <v>20.457180108754667</v>
      </c>
      <c r="R211" s="43"/>
      <c r="S211" s="62" t="str">
        <f t="shared" si="388"/>
        <v>ok</v>
      </c>
      <c r="U211" s="48" t="str">
        <f>Economias!S207</f>
        <v>ok</v>
      </c>
    </row>
    <row r="212" spans="1:21" x14ac:dyDescent="0.2">
      <c r="A212" s="41">
        <v>201</v>
      </c>
      <c r="B212" s="42" t="s">
        <v>233</v>
      </c>
      <c r="C212" s="54">
        <f>Economias!W208</f>
        <v>2.8626210056782526E-2</v>
      </c>
      <c r="D212" s="43">
        <f>Economias!F208*(1+C212)</f>
        <v>15805.870343732518</v>
      </c>
      <c r="E212" s="43">
        <f t="shared" ref="E212:G212" si="401">D212*(1+$C212)</f>
        <v>16258.332508322474</v>
      </c>
      <c r="F212" s="43">
        <f t="shared" si="401"/>
        <v>16723.746949878729</v>
      </c>
      <c r="G212" s="43">
        <f t="shared" si="401"/>
        <v>17202.484443002431</v>
      </c>
      <c r="H212" s="54">
        <f>IF(Economias!AA208="-","-",Economias!AA208)</f>
        <v>5.962886437929471E-2</v>
      </c>
      <c r="I212" s="127">
        <f>IF(H212="-","-",IF((Economias!C208-Economias!G208)&gt;=0,IF((Economias!J208*(1+H212))&lt;=D212,Economias!J208*(1+H212),D212),Economias!J208*(1+H212)))</f>
        <v>12904.160310411053</v>
      </c>
      <c r="J212" s="127">
        <f>IF($H212="-","-",IF((Economias!D208-Economias!H208)&gt;0,IF((I212*(1+$H212))&lt;=E212,I212*(1+$H212),E212),I212*(1+$H212)))</f>
        <v>13673.620735489232</v>
      </c>
      <c r="K212" s="127">
        <f>IF($H212="-","-",IF((Economias!E208-Economias!I208)&gt;0,IF((J212*(1+$H212))&lt;=F212,J212*(1+$H212),F212),J212*(1+$H212)))</f>
        <v>14488.963211899632</v>
      </c>
      <c r="L212" s="127">
        <f>IF($H212="-","-",IF((Economias!F208-Economias!J208)&gt;0,IF((K212*(1+$H212))&lt;=G212,K212*(1+$H212),G212),K212*(1+$H212)))</f>
        <v>15352.923634258588</v>
      </c>
      <c r="M212" s="54">
        <f>IF(Economias!AE208="-","-",Economias!AE208)</f>
        <v>3.4189723320158107E-2</v>
      </c>
      <c r="N212" s="43">
        <f>IF(M212="-","-",Economias!N208*(1+M212))</f>
        <v>253.37648221343872</v>
      </c>
      <c r="O212" s="43">
        <f t="shared" ref="O212:Q212" si="402">IF($M212="-","-",N212*(1+$M212))</f>
        <v>262.03935403615111</v>
      </c>
      <c r="P212" s="43">
        <f t="shared" si="402"/>
        <v>270.99840704964004</v>
      </c>
      <c r="Q212" s="43">
        <f t="shared" si="402"/>
        <v>280.26376760687077</v>
      </c>
      <c r="R212" s="43"/>
      <c r="S212" s="62" t="str">
        <f t="shared" si="388"/>
        <v>ok</v>
      </c>
      <c r="U212" s="48" t="str">
        <f>Economias!S208</f>
        <v>ok</v>
      </c>
    </row>
    <row r="213" spans="1:21" x14ac:dyDescent="0.2">
      <c r="A213" s="41">
        <v>202</v>
      </c>
      <c r="B213" s="42" t="s">
        <v>234</v>
      </c>
      <c r="C213" s="54">
        <f>Economias!W209</f>
        <v>3.1995572070627108E-2</v>
      </c>
      <c r="D213" s="43">
        <f>Economias!F209*(1+C213)</f>
        <v>1347.7862171242389</v>
      </c>
      <c r="E213" s="43">
        <f t="shared" ref="E213:G213" si="403">D213*(1+$C213)</f>
        <v>1390.9094081700352</v>
      </c>
      <c r="F213" s="43">
        <f t="shared" si="403"/>
        <v>1435.412350382853</v>
      </c>
      <c r="G213" s="43">
        <f t="shared" si="403"/>
        <v>1481.3391896905957</v>
      </c>
      <c r="H213" s="54" t="str">
        <f>IF(Economias!AA209="-","-",Economias!AA209)</f>
        <v>-</v>
      </c>
      <c r="I213" s="127" t="str">
        <f>IF(H213="-","-",IF((Economias!C209-Economias!G209)&gt;=0,IF((Economias!J209*(1+H213))&lt;=D213,Economias!J209*(1+H213),D213),Economias!J209*(1+H213)))</f>
        <v>-</v>
      </c>
      <c r="J213" s="127" t="str">
        <f>IF($H213="-","-",IF((Economias!D209-Economias!H209)&gt;0,IF((I213*(1+$H213))&lt;=E213,I213*(1+$H213),E213),I213*(1+$H213)))</f>
        <v>-</v>
      </c>
      <c r="K213" s="127" t="str">
        <f>IF($H213="-","-",IF((Economias!E209-Economias!I209)&gt;0,IF((J213*(1+$H213))&lt;=F213,J213*(1+$H213),F213),J213*(1+$H213)))</f>
        <v>-</v>
      </c>
      <c r="L213" s="127" t="str">
        <f>IF($H213="-","-",IF((Economias!F209-Economias!J209)&gt;0,IF((K213*(1+$H213))&lt;=G213,K213*(1+$H213),G213),K213*(1+$H213)))</f>
        <v>-</v>
      </c>
      <c r="M213" s="54" t="str">
        <f>IF(Economias!AE209="-","-",Economias!AE209)</f>
        <v>-</v>
      </c>
      <c r="N213" s="43" t="str">
        <f>IF(M213="-","-",Economias!N209*(1+M213))</f>
        <v>-</v>
      </c>
      <c r="O213" s="43" t="str">
        <f t="shared" ref="O213:Q213" si="404">IF($M213="-","-",N213*(1+$M213))</f>
        <v>-</v>
      </c>
      <c r="P213" s="43" t="str">
        <f t="shared" si="404"/>
        <v>-</v>
      </c>
      <c r="Q213" s="43" t="str">
        <f t="shared" si="404"/>
        <v>-</v>
      </c>
      <c r="R213" s="43"/>
      <c r="S213" s="62" t="str">
        <f t="shared" si="388"/>
        <v xml:space="preserve">   </v>
      </c>
      <c r="U213" s="48" t="str">
        <f>Economias!S209</f>
        <v>ok</v>
      </c>
    </row>
    <row r="214" spans="1:21" x14ac:dyDescent="0.2">
      <c r="A214" s="41">
        <v>203</v>
      </c>
      <c r="B214" s="42" t="s">
        <v>235</v>
      </c>
      <c r="C214" s="54">
        <f>Economias!W210</f>
        <v>1.5855699040714741E-2</v>
      </c>
      <c r="D214" s="43">
        <f>Economias!F210*(1+C214)</f>
        <v>7278.6060836267216</v>
      </c>
      <c r="E214" s="43">
        <f t="shared" ref="E214:G214" si="405">D214*(1+$C214)</f>
        <v>7394.0134711246228</v>
      </c>
      <c r="F214" s="43">
        <f t="shared" si="405"/>
        <v>7511.2507234257664</v>
      </c>
      <c r="G214" s="43">
        <f t="shared" si="405"/>
        <v>7630.3468543157569</v>
      </c>
      <c r="H214" s="54">
        <f>IF(Economias!AA210="-","-",Economias!AA210)</f>
        <v>9.5196612693815866E-2</v>
      </c>
      <c r="I214" s="127">
        <f>IF(H214="-","-",IF((Economias!C210-Economias!G210)&gt;=0,IF((Economias!J210*(1+H214))&lt;=D214,Economias!J210*(1+H214),D214),Economias!J210*(1+H214)))</f>
        <v>3587.8641031849411</v>
      </c>
      <c r="J214" s="127">
        <f>IF($H214="-","-",IF((Economias!D210-Economias!H210)&gt;0,IF((I214*(1+$H214))&lt;=E214,I214*(1+$H214),E214),I214*(1+$H214)))</f>
        <v>3929.4166126138834</v>
      </c>
      <c r="K214" s="127">
        <f>IF($H214="-","-",IF((Economias!E210-Economias!I210)&gt;0,IF((J214*(1+$H214))&lt;=F214,J214*(1+$H214),F214),J214*(1+$H214)))</f>
        <v>4303.483763997534</v>
      </c>
      <c r="L214" s="127">
        <f>IF($H214="-","-",IF((Economias!F210-Economias!J210)&gt;0,IF((K214*(1+$H214))&lt;=G214,K214*(1+$H214),G214),K214*(1+$H214)))</f>
        <v>4713.1608411129328</v>
      </c>
      <c r="M214" s="54">
        <f>IF(Economias!AE210="-","-",Economias!AE210)</f>
        <v>0.20805485474852092</v>
      </c>
      <c r="N214" s="43">
        <f>IF(M214="-","-",Economias!N210*(1+M214))</f>
        <v>518.25553268711553</v>
      </c>
      <c r="O214" s="43">
        <f t="shared" ref="O214:Q214" si="406">IF($M214="-","-",N214*(1+$M214))</f>
        <v>626.0811122629508</v>
      </c>
      <c r="P214" s="43">
        <f t="shared" si="406"/>
        <v>756.34032713561146</v>
      </c>
      <c r="Q214" s="43">
        <f t="shared" si="406"/>
        <v>913.70060403825994</v>
      </c>
      <c r="R214" s="43"/>
      <c r="S214" s="62" t="str">
        <f t="shared" si="388"/>
        <v>ok</v>
      </c>
      <c r="U214" s="48" t="str">
        <f>Economias!S210</f>
        <v>ok</v>
      </c>
    </row>
    <row r="215" spans="1:21" x14ac:dyDescent="0.2">
      <c r="A215" s="41">
        <v>204</v>
      </c>
      <c r="B215" s="42" t="s">
        <v>236</v>
      </c>
      <c r="C215" s="54">
        <f>Economias!W211</f>
        <v>1.520678640984844E-2</v>
      </c>
      <c r="D215" s="43">
        <f>Economias!F211*(1+C215)</f>
        <v>1423.3199145466074</v>
      </c>
      <c r="E215" s="43">
        <f t="shared" ref="E215:G215" si="407">D215*(1+$C215)</f>
        <v>1444.9640364800014</v>
      </c>
      <c r="F215" s="43">
        <f t="shared" si="407"/>
        <v>1466.9372959526652</v>
      </c>
      <c r="G215" s="43">
        <f t="shared" si="407"/>
        <v>1489.2446980888578</v>
      </c>
      <c r="H215" s="54" t="str">
        <f>IF(Economias!AA211="-","-",Economias!AA211)</f>
        <v>-</v>
      </c>
      <c r="I215" s="127" t="str">
        <f>IF(H215="-","-",IF((Economias!C211-Economias!G211)&gt;=0,IF((Economias!J211*(1+H215))&lt;=D215,Economias!J211*(1+H215),D215),Economias!J211*(1+H215)))</f>
        <v>-</v>
      </c>
      <c r="J215" s="127" t="str">
        <f>IF($H215="-","-",IF((Economias!D211-Economias!H211)&gt;0,IF((I215*(1+$H215))&lt;=E215,I215*(1+$H215),E215),I215*(1+$H215)))</f>
        <v>-</v>
      </c>
      <c r="K215" s="127" t="str">
        <f>IF($H215="-","-",IF((Economias!E211-Economias!I211)&gt;0,IF((J215*(1+$H215))&lt;=F215,J215*(1+$H215),F215),J215*(1+$H215)))</f>
        <v>-</v>
      </c>
      <c r="L215" s="127" t="str">
        <f>IF($H215="-","-",IF((Economias!F211-Economias!J211)&gt;0,IF((K215*(1+$H215))&lt;=G215,K215*(1+$H215),G215),K215*(1+$H215)))</f>
        <v>-</v>
      </c>
      <c r="M215" s="54" t="str">
        <f>IF(Economias!AE211="-","-",Economias!AE211)</f>
        <v>-</v>
      </c>
      <c r="N215" s="43" t="str">
        <f>IF(M215="-","-",Economias!N211*(1+M215))</f>
        <v>-</v>
      </c>
      <c r="O215" s="43" t="str">
        <f t="shared" ref="O215:Q215" si="408">IF($M215="-","-",N215*(1+$M215))</f>
        <v>-</v>
      </c>
      <c r="P215" s="43" t="str">
        <f t="shared" si="408"/>
        <v>-</v>
      </c>
      <c r="Q215" s="43" t="str">
        <f t="shared" si="408"/>
        <v>-</v>
      </c>
      <c r="R215" s="43"/>
      <c r="S215" s="62" t="str">
        <f t="shared" si="388"/>
        <v xml:space="preserve">   </v>
      </c>
      <c r="U215" s="48" t="str">
        <f>Economias!S211</f>
        <v>ok</v>
      </c>
    </row>
    <row r="216" spans="1:21" x14ac:dyDescent="0.2">
      <c r="A216" s="41">
        <v>205</v>
      </c>
      <c r="B216" s="42" t="s">
        <v>237</v>
      </c>
      <c r="C216" s="54">
        <f>Economias!W212</f>
        <v>6.0431755286251332E-2</v>
      </c>
      <c r="D216" s="43">
        <f>Economias!F212*(1+C216)</f>
        <v>785.77993066711213</v>
      </c>
      <c r="E216" s="43">
        <f t="shared" ref="E216:G216" si="409">D216*(1+$C216)</f>
        <v>833.26599114603448</v>
      </c>
      <c r="F216" s="43">
        <f t="shared" si="409"/>
        <v>883.6217176113272</v>
      </c>
      <c r="G216" s="43">
        <f t="shared" si="409"/>
        <v>937.02052901563195</v>
      </c>
      <c r="H216" s="54" t="str">
        <f>IF(Economias!AA212="-","-",Economias!AA212)</f>
        <v>-</v>
      </c>
      <c r="I216" s="127" t="str">
        <f>IF(H216="-","-",IF((Economias!C212-Economias!G212)&gt;=0,IF((Economias!J212*(1+H216))&lt;=D216,Economias!J212*(1+H216),D216),Economias!J212*(1+H216)))</f>
        <v>-</v>
      </c>
      <c r="J216" s="127" t="str">
        <f>IF($H216="-","-",IF((Economias!D212-Economias!H212)&gt;0,IF((I216*(1+$H216))&lt;=E216,I216*(1+$H216),E216),I216*(1+$H216)))</f>
        <v>-</v>
      </c>
      <c r="K216" s="127" t="str">
        <f>IF($H216="-","-",IF((Economias!E212-Economias!I212)&gt;0,IF((J216*(1+$H216))&lt;=F216,J216*(1+$H216),F216),J216*(1+$H216)))</f>
        <v>-</v>
      </c>
      <c r="L216" s="127" t="str">
        <f>IF($H216="-","-",IF((Economias!F212-Economias!J212)&gt;0,IF((K216*(1+$H216))&lt;=G216,K216*(1+$H216),G216),K216*(1+$H216)))</f>
        <v>-</v>
      </c>
      <c r="M216" s="54" t="str">
        <f>IF(Economias!AE212="-","-",Economias!AE212)</f>
        <v>-</v>
      </c>
      <c r="N216" s="43" t="str">
        <f>IF(M216="-","-",Economias!N212*(1+M216))</f>
        <v>-</v>
      </c>
      <c r="O216" s="43" t="str">
        <f t="shared" ref="O216:Q216" si="410">IF($M216="-","-",N216*(1+$M216))</f>
        <v>-</v>
      </c>
      <c r="P216" s="43" t="str">
        <f t="shared" si="410"/>
        <v>-</v>
      </c>
      <c r="Q216" s="43" t="str">
        <f t="shared" si="410"/>
        <v>-</v>
      </c>
      <c r="R216" s="43"/>
      <c r="S216" s="62" t="str">
        <f t="shared" si="388"/>
        <v xml:space="preserve">   </v>
      </c>
      <c r="U216" s="48" t="str">
        <f>Economias!S212</f>
        <v>ok</v>
      </c>
    </row>
    <row r="217" spans="1:21" x14ac:dyDescent="0.2">
      <c r="A217" s="41">
        <v>206</v>
      </c>
      <c r="B217" s="42" t="s">
        <v>238</v>
      </c>
      <c r="C217" s="54">
        <f>Economias!W213</f>
        <v>2.7426107884197706E-2</v>
      </c>
      <c r="D217" s="43">
        <f>Economias!F213*(1+C217)</f>
        <v>3202.4871782750442</v>
      </c>
      <c r="E217" s="43">
        <f t="shared" ref="E217:G217" si="411">D217*(1+$C217)</f>
        <v>3290.3189371241756</v>
      </c>
      <c r="F217" s="43">
        <f t="shared" si="411"/>
        <v>3380.559579267162</v>
      </c>
      <c r="G217" s="43">
        <f t="shared" si="411"/>
        <v>3473.2751709971012</v>
      </c>
      <c r="H217" s="54" t="str">
        <f>IF(Economias!AA213="-","-",Economias!AA213)</f>
        <v>-</v>
      </c>
      <c r="I217" s="127" t="str">
        <f>IF(H217="-","-",IF((Economias!C213-Economias!G213)&gt;=0,IF((Economias!J213*(1+H217))&lt;=D217,Economias!J213*(1+H217),D217),Economias!J213*(1+H217)))</f>
        <v>-</v>
      </c>
      <c r="J217" s="127" t="str">
        <f>IF($H217="-","-",IF((Economias!D213-Economias!H213)&gt;0,IF((I217*(1+$H217))&lt;=E217,I217*(1+$H217),E217),I217*(1+$H217)))</f>
        <v>-</v>
      </c>
      <c r="K217" s="127" t="str">
        <f>IF($H217="-","-",IF((Economias!E213-Economias!I213)&gt;0,IF((J217*(1+$H217))&lt;=F217,J217*(1+$H217),F217),J217*(1+$H217)))</f>
        <v>-</v>
      </c>
      <c r="L217" s="127" t="str">
        <f>IF($H217="-","-",IF((Economias!F213-Economias!J213)&gt;0,IF((K217*(1+$H217))&lt;=G217,K217*(1+$H217),G217),K217*(1+$H217)))</f>
        <v>-</v>
      </c>
      <c r="M217" s="54" t="str">
        <f>IF(Economias!AE213="-","-",Economias!AE213)</f>
        <v>-</v>
      </c>
      <c r="N217" s="43" t="str">
        <f>IF(M217="-","-",Economias!N213*(1+M217))</f>
        <v>-</v>
      </c>
      <c r="O217" s="43" t="str">
        <f t="shared" ref="O217:Q217" si="412">IF($M217="-","-",N217*(1+$M217))</f>
        <v>-</v>
      </c>
      <c r="P217" s="43" t="str">
        <f t="shared" si="412"/>
        <v>-</v>
      </c>
      <c r="Q217" s="43" t="str">
        <f t="shared" si="412"/>
        <v>-</v>
      </c>
      <c r="R217" s="43"/>
      <c r="S217" s="62" t="str">
        <f t="shared" si="388"/>
        <v xml:space="preserve">   </v>
      </c>
      <c r="U217" s="48" t="str">
        <f>Economias!S213</f>
        <v>ok</v>
      </c>
    </row>
    <row r="218" spans="1:21" x14ac:dyDescent="0.2">
      <c r="A218" s="41">
        <v>207</v>
      </c>
      <c r="B218" s="42" t="s">
        <v>239</v>
      </c>
      <c r="C218" s="54">
        <f>Economias!W214</f>
        <v>2.3266158100470922E-2</v>
      </c>
      <c r="D218" s="43">
        <f>Economias!F214*(1+C218)</f>
        <v>7231.4219392960285</v>
      </c>
      <c r="E218" s="43">
        <f t="shared" ref="E218:G218" si="413">D218*(1+$C218)</f>
        <v>7399.6693454269043</v>
      </c>
      <c r="F218" s="43">
        <f t="shared" si="413"/>
        <v>7571.8312223088151</v>
      </c>
      <c r="G218" s="43">
        <f t="shared" si="413"/>
        <v>7747.998644637134</v>
      </c>
      <c r="H218" s="54">
        <f>IF(Economias!AA214="-","-",Economias!AA214)</f>
        <v>2.5677393109324143E-2</v>
      </c>
      <c r="I218" s="127">
        <f>IF(H218="-","-",IF((Economias!C214-Economias!G214)&gt;=0,IF((Economias!J214*(1+H218))&lt;=D218,Economias!J214*(1+H218),D218),Economias!J214*(1+H218)))</f>
        <v>5973.5451374687036</v>
      </c>
      <c r="J218" s="127">
        <f>IF($H218="-","-",IF((Economias!D214-Economias!H214)&gt;0,IF((I218*(1+$H218))&lt;=E218,I218*(1+$H218),E218),I218*(1+$H218)))</f>
        <v>6126.9302042197796</v>
      </c>
      <c r="K218" s="127">
        <f>IF($H218="-","-",IF((Economias!E214-Economias!I214)&gt;0,IF((J218*(1+$H218))&lt;=F218,J218*(1+$H218),F218),J218*(1+$H218)))</f>
        <v>6284.253799626923</v>
      </c>
      <c r="L218" s="127">
        <f>IF($H218="-","-",IF((Economias!F214-Economias!J214)&gt;0,IF((K218*(1+$H218))&lt;=G218,K218*(1+$H218),G218),K218*(1+$H218)))</f>
        <v>6445.6170548387072</v>
      </c>
      <c r="M218" s="126">
        <f>IF(Economias!AE214="-","-",Economias!AE214)</f>
        <v>-5.4093567251461985E-2</v>
      </c>
      <c r="N218" s="43">
        <f>IF(M218="-","-",Economias!N214*(1+M218))</f>
        <v>16.080409356725145</v>
      </c>
      <c r="O218" s="43">
        <f t="shared" ref="O218:Q218" si="414">IF($M218="-","-",N218*(1+$M218))</f>
        <v>15.210562651756096</v>
      </c>
      <c r="P218" s="43">
        <f t="shared" si="414"/>
        <v>14.387769058020751</v>
      </c>
      <c r="Q218" s="43">
        <f t="shared" si="414"/>
        <v>13.609483304882202</v>
      </c>
      <c r="R218" s="43"/>
      <c r="S218" s="62" t="str">
        <f t="shared" si="388"/>
        <v>ok</v>
      </c>
      <c r="U218" s="48" t="str">
        <f>Economias!S214</f>
        <v>ok</v>
      </c>
    </row>
    <row r="219" spans="1:21" x14ac:dyDescent="0.2">
      <c r="A219" s="41">
        <v>208</v>
      </c>
      <c r="B219" s="42" t="s">
        <v>240</v>
      </c>
      <c r="C219" s="54">
        <f>Economias!W215</f>
        <v>8.5356078999887421E-3</v>
      </c>
      <c r="D219" s="43">
        <f>Economias!F215*(1+C219)</f>
        <v>2211.7185881246755</v>
      </c>
      <c r="E219" s="43">
        <f t="shared" ref="E219:G219" si="415">D219*(1+$C219)</f>
        <v>2230.5969507780246</v>
      </c>
      <c r="F219" s="43">
        <f t="shared" si="415"/>
        <v>2249.6364517327765</v>
      </c>
      <c r="G219" s="43">
        <f t="shared" si="415"/>
        <v>2268.8384664022897</v>
      </c>
      <c r="H219" s="54" t="str">
        <f>IF(Economias!AA215="-","-",Economias!AA215)</f>
        <v>-</v>
      </c>
      <c r="I219" s="127" t="str">
        <f>IF(H219="-","-",IF((Economias!C215-Economias!G215)&gt;=0,IF((Economias!J215*(1+H219))&lt;=D219,Economias!J215*(1+H219),D219),Economias!J215*(1+H219)))</f>
        <v>-</v>
      </c>
      <c r="J219" s="127" t="str">
        <f>IF($H219="-","-",IF((Economias!D215-Economias!H215)&gt;0,IF((I219*(1+$H219))&lt;=E219,I219*(1+$H219),E219),I219*(1+$H219)))</f>
        <v>-</v>
      </c>
      <c r="K219" s="127" t="str">
        <f>IF($H219="-","-",IF((Economias!E215-Economias!I215)&gt;0,IF((J219*(1+$H219))&lt;=F219,J219*(1+$H219),F219),J219*(1+$H219)))</f>
        <v>-</v>
      </c>
      <c r="L219" s="127" t="str">
        <f>IF($H219="-","-",IF((Economias!F215-Economias!J215)&gt;0,IF((K219*(1+$H219))&lt;=G219,K219*(1+$H219),G219),K219*(1+$H219)))</f>
        <v>-</v>
      </c>
      <c r="M219" s="54" t="str">
        <f>IF(Economias!AE215="-","-",Economias!AE215)</f>
        <v>-</v>
      </c>
      <c r="N219" s="43" t="str">
        <f>IF(M219="-","-",Economias!N215*(1+M219))</f>
        <v>-</v>
      </c>
      <c r="O219" s="43" t="str">
        <f t="shared" ref="O219:Q219" si="416">IF($M219="-","-",N219*(1+$M219))</f>
        <v>-</v>
      </c>
      <c r="P219" s="43" t="str">
        <f t="shared" si="416"/>
        <v>-</v>
      </c>
      <c r="Q219" s="43" t="str">
        <f t="shared" si="416"/>
        <v>-</v>
      </c>
      <c r="R219" s="43"/>
      <c r="S219" s="62" t="str">
        <f t="shared" si="388"/>
        <v xml:space="preserve">   </v>
      </c>
      <c r="U219" s="48" t="str">
        <f>Economias!S215</f>
        <v>ok</v>
      </c>
    </row>
    <row r="220" spans="1:21" x14ac:dyDescent="0.2">
      <c r="A220" s="41">
        <v>209</v>
      </c>
      <c r="B220" s="42" t="s">
        <v>241</v>
      </c>
      <c r="C220" s="54">
        <f>Economias!W216</f>
        <v>3.2917314167314166E-2</v>
      </c>
      <c r="D220" s="43">
        <f>Economias!F216*(1+C220)</f>
        <v>530.91949948199954</v>
      </c>
      <c r="E220" s="43">
        <f t="shared" ref="E220:G220" si="417">D220*(1+$C220)</f>
        <v>548.39594344400177</v>
      </c>
      <c r="F220" s="43">
        <f t="shared" si="417"/>
        <v>566.44766500242872</v>
      </c>
      <c r="G220" s="43">
        <f t="shared" si="417"/>
        <v>585.09360075065524</v>
      </c>
      <c r="H220" s="54" t="str">
        <f>IF(Economias!AA216="-","-",Economias!AA216)</f>
        <v>-</v>
      </c>
      <c r="I220" s="127" t="str">
        <f>IF(H220="-","-",IF((Economias!C216-Economias!G216)&gt;=0,IF((Economias!J216*(1+H220))&lt;=D220,Economias!J216*(1+H220),D220),Economias!J216*(1+H220)))</f>
        <v>-</v>
      </c>
      <c r="J220" s="127" t="str">
        <f>IF($H220="-","-",IF((Economias!D216-Economias!H216)&gt;0,IF((I220*(1+$H220))&lt;=E220,I220*(1+$H220),E220),I220*(1+$H220)))</f>
        <v>-</v>
      </c>
      <c r="K220" s="127" t="str">
        <f>IF($H220="-","-",IF((Economias!E216-Economias!I216)&gt;0,IF((J220*(1+$H220))&lt;=F220,J220*(1+$H220),F220),J220*(1+$H220)))</f>
        <v>-</v>
      </c>
      <c r="L220" s="127" t="str">
        <f>IF($H220="-","-",IF((Economias!F216-Economias!J216)&gt;0,IF((K220*(1+$H220))&lt;=G220,K220*(1+$H220),G220),K220*(1+$H220)))</f>
        <v>-</v>
      </c>
      <c r="M220" s="54" t="str">
        <f>IF(Economias!AE216="-","-",Economias!AE216)</f>
        <v>-</v>
      </c>
      <c r="N220" s="43" t="str">
        <f>IF(M220="-","-",Economias!N216*(1+M220))</f>
        <v>-</v>
      </c>
      <c r="O220" s="43" t="str">
        <f t="shared" ref="O220:Q220" si="418">IF($M220="-","-",N220*(1+$M220))</f>
        <v>-</v>
      </c>
      <c r="P220" s="43" t="str">
        <f t="shared" si="418"/>
        <v>-</v>
      </c>
      <c r="Q220" s="43" t="str">
        <f t="shared" si="418"/>
        <v>-</v>
      </c>
      <c r="R220" s="43"/>
      <c r="S220" s="62" t="str">
        <f t="shared" si="388"/>
        <v xml:space="preserve">   </v>
      </c>
      <c r="U220" s="48" t="str">
        <f>Economias!S216</f>
        <v>ok</v>
      </c>
    </row>
    <row r="221" spans="1:21" x14ac:dyDescent="0.2">
      <c r="A221" s="41">
        <v>210</v>
      </c>
      <c r="B221" s="42" t="s">
        <v>242</v>
      </c>
      <c r="C221" s="54">
        <f>Economias!W217</f>
        <v>1.8410070275593004E-2</v>
      </c>
      <c r="D221" s="43">
        <f>Economias!F217*(1+C221)</f>
        <v>1779.1623927714609</v>
      </c>
      <c r="E221" s="43">
        <f t="shared" ref="E221:G221" si="419">D221*(1+$C221)</f>
        <v>1811.9168974540755</v>
      </c>
      <c r="F221" s="43">
        <f t="shared" si="419"/>
        <v>1845.2744148697393</v>
      </c>
      <c r="G221" s="43">
        <f t="shared" si="419"/>
        <v>1879.2460465252448</v>
      </c>
      <c r="H221" s="54" t="str">
        <f>IF(Economias!AA217="-","-",Economias!AA217)</f>
        <v>-</v>
      </c>
      <c r="I221" s="127" t="str">
        <f>IF(H221="-","-",IF((Economias!C217-Economias!G217)&gt;=0,IF((Economias!J217*(1+H221))&lt;=D221,Economias!J217*(1+H221),D221),Economias!J217*(1+H221)))</f>
        <v>-</v>
      </c>
      <c r="J221" s="127" t="str">
        <f>IF($H221="-","-",IF((Economias!D217-Economias!H217)&gt;0,IF((I221*(1+$H221))&lt;=E221,I221*(1+$H221),E221),I221*(1+$H221)))</f>
        <v>-</v>
      </c>
      <c r="K221" s="127" t="str">
        <f>IF($H221="-","-",IF((Economias!E217-Economias!I217)&gt;0,IF((J221*(1+$H221))&lt;=F221,J221*(1+$H221),F221),J221*(1+$H221)))</f>
        <v>-</v>
      </c>
      <c r="L221" s="127" t="str">
        <f>IF($H221="-","-",IF((Economias!F217-Economias!J217)&gt;0,IF((K221*(1+$H221))&lt;=G221,K221*(1+$H221),G221),K221*(1+$H221)))</f>
        <v>-</v>
      </c>
      <c r="M221" s="54" t="str">
        <f>IF(Economias!AE217="-","-",Economias!AE217)</f>
        <v>-</v>
      </c>
      <c r="N221" s="43" t="str">
        <f>IF(M221="-","-",Economias!N217*(1+M221))</f>
        <v>-</v>
      </c>
      <c r="O221" s="43" t="str">
        <f t="shared" ref="O221:Q221" si="420">IF($M221="-","-",N221*(1+$M221))</f>
        <v>-</v>
      </c>
      <c r="P221" s="43" t="str">
        <f t="shared" si="420"/>
        <v>-</v>
      </c>
      <c r="Q221" s="43" t="str">
        <f t="shared" si="420"/>
        <v>-</v>
      </c>
      <c r="R221" s="43"/>
      <c r="S221" s="62" t="str">
        <f t="shared" si="388"/>
        <v xml:space="preserve">   </v>
      </c>
      <c r="U221" s="48" t="str">
        <f>Economias!S217</f>
        <v>ok</v>
      </c>
    </row>
    <row r="222" spans="1:21" x14ac:dyDescent="0.2">
      <c r="A222" s="41">
        <v>211</v>
      </c>
      <c r="B222" s="42" t="s">
        <v>243</v>
      </c>
      <c r="C222" s="54">
        <f>Economias!W218</f>
        <v>1.5762448332784781E-2</v>
      </c>
      <c r="D222" s="43">
        <f>Economias!F218*(1+C222)</f>
        <v>976.14771284780613</v>
      </c>
      <c r="E222" s="43">
        <f t="shared" ref="E222:G222" si="421">D222*(1+$C222)</f>
        <v>991.5341907367357</v>
      </c>
      <c r="F222" s="43">
        <f t="shared" si="421"/>
        <v>1007.1631971884131</v>
      </c>
      <c r="G222" s="43">
        <f t="shared" si="421"/>
        <v>1023.0385550467777</v>
      </c>
      <c r="H222" s="54" t="str">
        <f>IF(Economias!AA218="-","-",Economias!AA218)</f>
        <v>-</v>
      </c>
      <c r="I222" s="127" t="str">
        <f>IF(H222="-","-",IF((Economias!C218-Economias!G218)&gt;=0,IF((Economias!J218*(1+H222))&lt;=D222,Economias!J218*(1+H222),D222),Economias!J218*(1+H222)))</f>
        <v>-</v>
      </c>
      <c r="J222" s="127" t="str">
        <f>IF($H222="-","-",IF((Economias!D218-Economias!H218)&gt;0,IF((I222*(1+$H222))&lt;=E222,I222*(1+$H222),E222),I222*(1+$H222)))</f>
        <v>-</v>
      </c>
      <c r="K222" s="127" t="str">
        <f>IF($H222="-","-",IF((Economias!E218-Economias!I218)&gt;0,IF((J222*(1+$H222))&lt;=F222,J222*(1+$H222),F222),J222*(1+$H222)))</f>
        <v>-</v>
      </c>
      <c r="L222" s="127" t="str">
        <f>IF($H222="-","-",IF((Economias!F218-Economias!J218)&gt;0,IF((K222*(1+$H222))&lt;=G222,K222*(1+$H222),G222),K222*(1+$H222)))</f>
        <v>-</v>
      </c>
      <c r="M222" s="54" t="str">
        <f>IF(Economias!AE218="-","-",Economias!AE218)</f>
        <v>-</v>
      </c>
      <c r="N222" s="43" t="str">
        <f>IF(M222="-","-",Economias!N218*(1+M222))</f>
        <v>-</v>
      </c>
      <c r="O222" s="43" t="str">
        <f t="shared" ref="O222:Q222" si="422">IF($M222="-","-",N222*(1+$M222))</f>
        <v>-</v>
      </c>
      <c r="P222" s="43" t="str">
        <f t="shared" si="422"/>
        <v>-</v>
      </c>
      <c r="Q222" s="43" t="str">
        <f t="shared" si="422"/>
        <v>-</v>
      </c>
      <c r="R222" s="43"/>
      <c r="S222" s="62" t="str">
        <f t="shared" si="388"/>
        <v xml:space="preserve">   </v>
      </c>
      <c r="U222" s="48" t="str">
        <f>Economias!S218</f>
        <v>ok</v>
      </c>
    </row>
    <row r="223" spans="1:21" x14ac:dyDescent="0.2">
      <c r="A223" s="41">
        <v>212</v>
      </c>
      <c r="B223" s="42" t="s">
        <v>244</v>
      </c>
      <c r="C223" s="54">
        <f>Economias!W219</f>
        <v>1.5555444750267039E-2</v>
      </c>
      <c r="D223" s="43">
        <f>Economias!F219*(1+C223)</f>
        <v>2744.0308117152217</v>
      </c>
      <c r="E223" s="43">
        <f t="shared" ref="E223:G223" si="423">D223*(1+$C223)</f>
        <v>2786.7154313998881</v>
      </c>
      <c r="F223" s="43">
        <f t="shared" si="423"/>
        <v>2830.0640293277456</v>
      </c>
      <c r="G223" s="43">
        <f t="shared" si="423"/>
        <v>2874.0869339756714</v>
      </c>
      <c r="H223" s="54">
        <f>IF(Economias!AA219="-","-",Economias!AA219)</f>
        <v>1.7360920318315799E-2</v>
      </c>
      <c r="I223" s="127">
        <f>IF(H223="-","-",IF((Economias!C219-Economias!G219)&gt;=0,IF((Economias!J219*(1+H223))&lt;=D223,Economias!J219*(1+H223),D223),Economias!J219*(1+H223)))</f>
        <v>2171.0482039592862</v>
      </c>
      <c r="J223" s="127">
        <f>IF($H223="-","-",IF((Economias!D219-Economias!H219)&gt;0,IF((I223*(1+$H223))&lt;=E223,I223*(1+$H223),E223),I223*(1+$H223)))</f>
        <v>2208.739598835446</v>
      </c>
      <c r="K223" s="127">
        <f>IF($H223="-","-",IF((Economias!E219-Economias!I219)&gt;0,IF((J223*(1+$H223))&lt;=F223,J223*(1+$H223),F223),J223*(1+$H223)))</f>
        <v>2247.0853510147372</v>
      </c>
      <c r="L223" s="127">
        <f>IF($H223="-","-",IF((Economias!F219-Economias!J219)&gt;0,IF((K223*(1+$H223))&lt;=G223,K223*(1+$H223),G223),K223*(1+$H223)))</f>
        <v>2286.0968207421588</v>
      </c>
      <c r="M223" s="54">
        <f>IF(Economias!AE219="-","-",Economias!AE219)</f>
        <v>3.3166109253065776E-2</v>
      </c>
      <c r="N223" s="43">
        <f>IF(M223="-","-",Economias!N219*(1+M223))</f>
        <v>75.421125975473799</v>
      </c>
      <c r="O223" s="43">
        <f t="shared" ref="O223:Q223" si="424">IF($M223="-","-",N223*(1+$M223))</f>
        <v>77.922551279565596</v>
      </c>
      <c r="P223" s="43">
        <f t="shared" si="424"/>
        <v>80.50693912858128</v>
      </c>
      <c r="Q223" s="43">
        <f t="shared" si="424"/>
        <v>83.17704106734972</v>
      </c>
      <c r="R223" s="43"/>
      <c r="S223" s="62" t="str">
        <f t="shared" si="388"/>
        <v>ok</v>
      </c>
      <c r="U223" s="48" t="str">
        <f>Economias!S219</f>
        <v>ok</v>
      </c>
    </row>
    <row r="224" spans="1:21" x14ac:dyDescent="0.2">
      <c r="A224" s="41">
        <v>213</v>
      </c>
      <c r="B224" s="42" t="s">
        <v>245</v>
      </c>
      <c r="C224" s="54">
        <f>Economias!W220</f>
        <v>3.184535122632997E-2</v>
      </c>
      <c r="D224" s="43">
        <f>Economias!F220*(1+C224)</f>
        <v>1980.111229003327</v>
      </c>
      <c r="E224" s="43">
        <f t="shared" ref="E224:G224" si="425">D224*(1+$C224)</f>
        <v>2043.1685665581379</v>
      </c>
      <c r="F224" s="43">
        <f t="shared" si="425"/>
        <v>2108.2339871747786</v>
      </c>
      <c r="G224" s="43">
        <f t="shared" si="425"/>
        <v>2175.3714389636452</v>
      </c>
      <c r="H224" s="54" t="str">
        <f>IF(Economias!AA220="-","-",Economias!AA220)</f>
        <v>-</v>
      </c>
      <c r="I224" s="127" t="str">
        <f>IF(H224="-","-",IF((Economias!C220-Economias!G220)&gt;=0,IF((Economias!J220*(1+H224))&lt;=D224,Economias!J220*(1+H224),D224),Economias!J220*(1+H224)))</f>
        <v>-</v>
      </c>
      <c r="J224" s="127" t="str">
        <f>IF($H224="-","-",IF((Economias!D220-Economias!H220)&gt;0,IF((I224*(1+$H224))&lt;=E224,I224*(1+$H224),E224),I224*(1+$H224)))</f>
        <v>-</v>
      </c>
      <c r="K224" s="127" t="str">
        <f>IF($H224="-","-",IF((Economias!E220-Economias!I220)&gt;0,IF((J224*(1+$H224))&lt;=F224,J224*(1+$H224),F224),J224*(1+$H224)))</f>
        <v>-</v>
      </c>
      <c r="L224" s="127" t="str">
        <f>IF($H224="-","-",IF((Economias!F220-Economias!J220)&gt;0,IF((K224*(1+$H224))&lt;=G224,K224*(1+$H224),G224),K224*(1+$H224)))</f>
        <v>-</v>
      </c>
      <c r="M224" s="54" t="str">
        <f>IF(Economias!AE220="-","-",Economias!AE220)</f>
        <v>-</v>
      </c>
      <c r="N224" s="43" t="str">
        <f>IF(M224="-","-",Economias!N220*(1+M224))</f>
        <v>-</v>
      </c>
      <c r="O224" s="43" t="str">
        <f t="shared" ref="O224:Q224" si="426">IF($M224="-","-",N224*(1+$M224))</f>
        <v>-</v>
      </c>
      <c r="P224" s="43" t="str">
        <f t="shared" si="426"/>
        <v>-</v>
      </c>
      <c r="Q224" s="43" t="str">
        <f t="shared" si="426"/>
        <v>-</v>
      </c>
      <c r="R224" s="43"/>
      <c r="S224" s="62" t="str">
        <f t="shared" si="388"/>
        <v xml:space="preserve">   </v>
      </c>
      <c r="U224" s="48" t="str">
        <f>Economias!S220</f>
        <v>ok</v>
      </c>
    </row>
    <row r="225" spans="1:21" x14ac:dyDescent="0.2">
      <c r="A225" s="41">
        <v>214</v>
      </c>
      <c r="B225" s="42" t="s">
        <v>63</v>
      </c>
      <c r="C225" s="54">
        <f>Economias!W221</f>
        <v>3.3803089918061184E-2</v>
      </c>
      <c r="D225" s="43">
        <f>Economias!F221*(1+C225)</f>
        <v>53834.262104393121</v>
      </c>
      <c r="E225" s="43">
        <f t="shared" ref="E225:G225" si="427">D225*(1+$C225)</f>
        <v>55654.026506980401</v>
      </c>
      <c r="F225" s="43">
        <f t="shared" si="427"/>
        <v>57535.304569298023</v>
      </c>
      <c r="G225" s="43">
        <f t="shared" si="427"/>
        <v>59480.175643117043</v>
      </c>
      <c r="H225" s="54" t="s">
        <v>22</v>
      </c>
      <c r="I225" s="124">
        <v>37427</v>
      </c>
      <c r="J225" s="124">
        <v>38144</v>
      </c>
      <c r="K225" s="124">
        <v>38850</v>
      </c>
      <c r="L225" s="124">
        <v>39545</v>
      </c>
      <c r="M225" s="54">
        <f>IF(Economias!AE221="-","-",Economias!AE221)</f>
        <v>-2.7092198581560284E-2</v>
      </c>
      <c r="N225" s="43">
        <f>IF(M225="-","-",Economias!N221*(1+M225))</f>
        <v>1081.873475177305</v>
      </c>
      <c r="O225" s="43">
        <f t="shared" ref="O225:Q225" si="428">IF($M225="-","-",N225*(1+$M225))</f>
        <v>1052.5631441476787</v>
      </c>
      <c r="P225" s="43">
        <f t="shared" si="428"/>
        <v>1024.0468944267984</v>
      </c>
      <c r="Q225" s="43">
        <f t="shared" si="428"/>
        <v>996.30321260615744</v>
      </c>
      <c r="R225" s="43" t="s">
        <v>291</v>
      </c>
      <c r="S225" s="62" t="str">
        <f t="shared" si="388"/>
        <v>ok</v>
      </c>
      <c r="U225" s="48" t="str">
        <f>Economias!S221</f>
        <v>ok</v>
      </c>
    </row>
    <row r="226" spans="1:21" x14ac:dyDescent="0.2">
      <c r="A226" s="41">
        <v>215</v>
      </c>
      <c r="B226" s="42" t="s">
        <v>246</v>
      </c>
      <c r="C226" s="54">
        <f>Economias!W222</f>
        <v>1.4239288011156299E-2</v>
      </c>
      <c r="D226" s="43">
        <f>Economias!F222*(1+C226)</f>
        <v>2004.136833110045</v>
      </c>
      <c r="E226" s="43">
        <f t="shared" ref="E226:G226" si="429">D226*(1+$C226)</f>
        <v>2032.6743146904657</v>
      </c>
      <c r="F226" s="43">
        <f t="shared" si="429"/>
        <v>2061.6181496902232</v>
      </c>
      <c r="G226" s="43">
        <f t="shared" si="429"/>
        <v>2090.9741242926893</v>
      </c>
      <c r="H226" s="54" t="str">
        <f>IF(Economias!AA222="-","-",Economias!AA222)</f>
        <v>-</v>
      </c>
      <c r="I226" s="127" t="str">
        <f>IF(H226="-","-",IF((Economias!C222-Economias!G222)&gt;=0,IF((Economias!J222*(1+H226))&lt;=D226,Economias!J222*(1+H226),D226),Economias!J222*(1+H226)))</f>
        <v>-</v>
      </c>
      <c r="J226" s="127" t="str">
        <f>IF($H226="-","-",IF((Economias!D222-Economias!H222)&gt;0,IF((I226*(1+$H226))&lt;=E226,I226*(1+$H226),E226),I226*(1+$H226)))</f>
        <v>-</v>
      </c>
      <c r="K226" s="127" t="str">
        <f>IF($H226="-","-",IF((Economias!E222-Economias!I222)&gt;0,IF((J226*(1+$H226))&lt;=F226,J226*(1+$H226),F226),J226*(1+$H226)))</f>
        <v>-</v>
      </c>
      <c r="L226" s="127" t="str">
        <f>IF($H226="-","-",IF((Economias!F222-Economias!J222)&gt;0,IF((K226*(1+$H226))&lt;=G226,K226*(1+$H226),G226),K226*(1+$H226)))</f>
        <v>-</v>
      </c>
      <c r="M226" s="54" t="str">
        <f>IF(Economias!AE222="-","-",Economias!AE222)</f>
        <v>-</v>
      </c>
      <c r="N226" s="43" t="str">
        <f>IF(M226="-","-",Economias!N222*(1+M226))</f>
        <v>-</v>
      </c>
      <c r="O226" s="43" t="str">
        <f t="shared" ref="O226:Q226" si="430">IF($M226="-","-",N226*(1+$M226))</f>
        <v>-</v>
      </c>
      <c r="P226" s="43" t="str">
        <f t="shared" si="430"/>
        <v>-</v>
      </c>
      <c r="Q226" s="43" t="str">
        <f t="shared" si="430"/>
        <v>-</v>
      </c>
      <c r="R226" s="43"/>
      <c r="S226" s="62" t="str">
        <f t="shared" si="388"/>
        <v xml:space="preserve">   </v>
      </c>
      <c r="U226" s="48" t="str">
        <f>Economias!S222</f>
        <v>ok</v>
      </c>
    </row>
    <row r="227" spans="1:21" x14ac:dyDescent="0.2">
      <c r="A227" s="41">
        <v>216</v>
      </c>
      <c r="B227" s="42" t="s">
        <v>247</v>
      </c>
      <c r="C227" s="54">
        <f>Economias!W223</f>
        <v>2.3283634636998712E-2</v>
      </c>
      <c r="D227" s="43">
        <f>Economias!F223*(1+C227)</f>
        <v>1755.9547170370897</v>
      </c>
      <c r="E227" s="43">
        <f t="shared" ref="E227:G227" si="431">D227*(1+$C227)</f>
        <v>1796.8397251076958</v>
      </c>
      <c r="F227" s="43">
        <f t="shared" si="431"/>
        <v>1838.6766847683484</v>
      </c>
      <c r="G227" s="43">
        <f t="shared" si="431"/>
        <v>1881.4877609120626</v>
      </c>
      <c r="H227" s="54" t="str">
        <f>IF(Economias!AA223="-","-",Economias!AA223)</f>
        <v>-</v>
      </c>
      <c r="I227" s="127" t="str">
        <f>IF(H227="-","-",IF((Economias!C223-Economias!G223)&gt;=0,IF((Economias!J223*(1+H227))&lt;=D227,Economias!J223*(1+H227),D227),Economias!J223*(1+H227)))</f>
        <v>-</v>
      </c>
      <c r="J227" s="127" t="str">
        <f>IF($H227="-","-",IF((Economias!D223-Economias!H223)&gt;0,IF((I227*(1+$H227))&lt;=E227,I227*(1+$H227),E227),I227*(1+$H227)))</f>
        <v>-</v>
      </c>
      <c r="K227" s="127" t="str">
        <f>IF($H227="-","-",IF((Economias!E223-Economias!I223)&gt;0,IF((J227*(1+$H227))&lt;=F227,J227*(1+$H227),F227),J227*(1+$H227)))</f>
        <v>-</v>
      </c>
      <c r="L227" s="127" t="str">
        <f>IF($H227="-","-",IF((Economias!F223-Economias!J223)&gt;0,IF((K227*(1+$H227))&lt;=G227,K227*(1+$H227),G227),K227*(1+$H227)))</f>
        <v>-</v>
      </c>
      <c r="M227" s="54" t="str">
        <f>IF(Economias!AE223="-","-",Economias!AE223)</f>
        <v>-</v>
      </c>
      <c r="N227" s="43" t="str">
        <f>IF(M227="-","-",Economias!N223*(1+M227))</f>
        <v>-</v>
      </c>
      <c r="O227" s="43" t="str">
        <f t="shared" ref="O227:Q227" si="432">IF($M227="-","-",N227*(1+$M227))</f>
        <v>-</v>
      </c>
      <c r="P227" s="43" t="str">
        <f t="shared" si="432"/>
        <v>-</v>
      </c>
      <c r="Q227" s="43" t="str">
        <f t="shared" si="432"/>
        <v>-</v>
      </c>
      <c r="R227" s="43"/>
      <c r="S227" s="62" t="str">
        <f t="shared" si="388"/>
        <v xml:space="preserve">   </v>
      </c>
      <c r="U227" s="48" t="str">
        <f>Economias!S223</f>
        <v>ok</v>
      </c>
    </row>
    <row r="228" spans="1:21" x14ac:dyDescent="0.2">
      <c r="A228" s="41">
        <v>217</v>
      </c>
      <c r="B228" s="42" t="s">
        <v>248</v>
      </c>
      <c r="C228" s="54">
        <f>Economias!W224</f>
        <v>3.2053543228518513E-2</v>
      </c>
      <c r="D228" s="43">
        <f>Economias!F224*(1+C228)</f>
        <v>1020.7009542530049</v>
      </c>
      <c r="E228" s="43">
        <f t="shared" ref="E228:G228" si="433">D228*(1+$C228)</f>
        <v>1053.4180364135436</v>
      </c>
      <c r="F228" s="43">
        <f t="shared" si="433"/>
        <v>1087.1838169814262</v>
      </c>
      <c r="G228" s="43">
        <f t="shared" si="433"/>
        <v>1122.031910456386</v>
      </c>
      <c r="H228" s="54" t="str">
        <f>IF(Economias!AA224="-","-",Economias!AA224)</f>
        <v>-</v>
      </c>
      <c r="I228" s="127" t="str">
        <f>IF(H228="-","-",IF((Economias!C224-Economias!G224)&gt;=0,IF((Economias!J224*(1+H228))&lt;=D228,Economias!J224*(1+H228),D228),Economias!J224*(1+H228)))</f>
        <v>-</v>
      </c>
      <c r="J228" s="127" t="str">
        <f>IF($H228="-","-",IF((Economias!D224-Economias!H224)&gt;0,IF((I228*(1+$H228))&lt;=E228,I228*(1+$H228),E228),I228*(1+$H228)))</f>
        <v>-</v>
      </c>
      <c r="K228" s="127" t="str">
        <f>IF($H228="-","-",IF((Economias!E224-Economias!I224)&gt;0,IF((J228*(1+$H228))&lt;=F228,J228*(1+$H228),F228),J228*(1+$H228)))</f>
        <v>-</v>
      </c>
      <c r="L228" s="127" t="str">
        <f>IF($H228="-","-",IF((Economias!F224-Economias!J224)&gt;0,IF((K228*(1+$H228))&lt;=G228,K228*(1+$H228),G228),K228*(1+$H228)))</f>
        <v>-</v>
      </c>
      <c r="M228" s="54" t="str">
        <f>IF(Economias!AE224="-","-",Economias!AE224)</f>
        <v>-</v>
      </c>
      <c r="N228" s="43" t="str">
        <f>IF(M228="-","-",Economias!N224*(1+M228))</f>
        <v>-</v>
      </c>
      <c r="O228" s="43" t="str">
        <f t="shared" ref="O228:Q228" si="434">IF($M228="-","-",N228*(1+$M228))</f>
        <v>-</v>
      </c>
      <c r="P228" s="43" t="str">
        <f t="shared" si="434"/>
        <v>-</v>
      </c>
      <c r="Q228" s="43" t="str">
        <f t="shared" si="434"/>
        <v>-</v>
      </c>
      <c r="R228" s="43"/>
      <c r="S228" s="62" t="str">
        <f t="shared" si="388"/>
        <v xml:space="preserve">   </v>
      </c>
      <c r="U228" s="48" t="str">
        <f>Economias!S224</f>
        <v>ok</v>
      </c>
    </row>
    <row r="229" spans="1:21" x14ac:dyDescent="0.2">
      <c r="A229" s="41">
        <v>218</v>
      </c>
      <c r="B229" s="42" t="s">
        <v>64</v>
      </c>
      <c r="C229" s="54">
        <f>Economias!W225</f>
        <v>1.2602106692084497E-2</v>
      </c>
      <c r="D229" s="43">
        <f>Economias!F225*(1+C229)</f>
        <v>16123.663344858061</v>
      </c>
      <c r="E229" s="43">
        <f t="shared" ref="E229:G229" si="435">D229*(1+$C229)</f>
        <v>16326.855470597215</v>
      </c>
      <c r="F229" s="43">
        <f t="shared" si="435"/>
        <v>16532.608245183925</v>
      </c>
      <c r="G229" s="43">
        <f t="shared" si="435"/>
        <v>16740.95393818817</v>
      </c>
      <c r="H229" s="54">
        <f>IF(Economias!AA225="-","-",Economias!AA225)</f>
        <v>5.5213750301728759E-2</v>
      </c>
      <c r="I229" s="127">
        <f>IF(H229="-","-",IF((Economias!C225-Economias!G225)&gt;=0,IF((Economias!J225*(1+H229))&lt;=D229,Economias!J225*(1+H229),D229),Economias!J225*(1+H229)))</f>
        <v>10774.787604330952</v>
      </c>
      <c r="J229" s="127">
        <f>IF($H229="-","-",IF((Economias!D225-Economias!H225)&gt;0,IF((I229*(1+$H229))&lt;=E229,I229*(1+$H229),E229),I229*(1+$H229)))</f>
        <v>11369.704036670642</v>
      </c>
      <c r="K229" s="127">
        <f>IF($H229="-","-",IF((Economias!E225-Economias!I225)&gt;0,IF((J229*(1+$H229))&lt;=F229,J229*(1+$H229),F229),J229*(1+$H229)))</f>
        <v>11997.468036355933</v>
      </c>
      <c r="L229" s="127">
        <f>IF($H229="-","-",IF((Economias!F225-Economias!J225)&gt;0,IF((K229*(1+$H229))&lt;=G229,K229*(1+$H229),G229),K229*(1+$H229)))</f>
        <v>12659.893240768261</v>
      </c>
      <c r="M229" s="54">
        <f>IF(Economias!AE225="-","-",Economias!AE225)</f>
        <v>6.45418816015721E-3</v>
      </c>
      <c r="N229" s="43">
        <f>IF(M229="-","-",Economias!N225*(1+M229))</f>
        <v>560.59498280520756</v>
      </c>
      <c r="O229" s="43">
        <f t="shared" ref="O229:Q229" si="436">IF($M229="-","-",N229*(1+$M229))</f>
        <v>564.2131683058725</v>
      </c>
      <c r="P229" s="43">
        <f t="shared" si="436"/>
        <v>567.85470625655705</v>
      </c>
      <c r="Q229" s="43">
        <f t="shared" si="436"/>
        <v>571.5197473783677</v>
      </c>
      <c r="R229" s="43"/>
      <c r="S229" s="62" t="str">
        <f t="shared" si="388"/>
        <v>ok</v>
      </c>
      <c r="U229" s="48" t="str">
        <f>Economias!S225</f>
        <v>ok</v>
      </c>
    </row>
    <row r="230" spans="1:21" x14ac:dyDescent="0.2">
      <c r="A230" s="41">
        <v>219</v>
      </c>
      <c r="B230" s="42" t="s">
        <v>249</v>
      </c>
      <c r="C230" s="54">
        <f>Economias!W226</f>
        <v>1.3240085543380584E-2</v>
      </c>
      <c r="D230" s="43">
        <f>Economias!F226*(1+C230)</f>
        <v>5447.178699881214</v>
      </c>
      <c r="E230" s="43">
        <f t="shared" ref="E230:G230" si="437">D230*(1+$C230)</f>
        <v>5519.2998118377218</v>
      </c>
      <c r="F230" s="43">
        <f t="shared" si="437"/>
        <v>5592.3758134860173</v>
      </c>
      <c r="G230" s="43">
        <f t="shared" si="437"/>
        <v>5666.4193476473047</v>
      </c>
      <c r="H230" s="54">
        <f>IF(Economias!AA226="-","-",Economias!AA226)</f>
        <v>-1.2291453319679126E-2</v>
      </c>
      <c r="I230" s="127">
        <f>IF(H230="-","-",IF((Economias!C226-Economias!G226)&gt;=0,IF((Economias!J226*(1+H230))&lt;=D230,Economias!J226*(1+H230),D230),Economias!J226*(1+H230)))</f>
        <v>182.72608113585935</v>
      </c>
      <c r="J230" s="127">
        <f>IF($H230="-","-",IF((Economias!D226-Economias!H226)&gt;0,IF((I230*(1+$H230))&lt;=E230,I230*(1+$H230),E230),I230*(1+$H230)))</f>
        <v>180.48011203929002</v>
      </c>
      <c r="K230" s="127">
        <f>IF($H230="-","-",IF((Economias!E226-Economias!I226)&gt;0,IF((J230*(1+$H230))&lt;=F230,J230*(1+$H230),F230),J230*(1+$H230)))</f>
        <v>178.26174916702863</v>
      </c>
      <c r="L230" s="127">
        <f>IF($H230="-","-",IF((Economias!F226-Economias!J226)&gt;0,IF((K230*(1+$H230))&lt;=G230,K230*(1+$H230),G230),K230*(1+$H230)))</f>
        <v>176.07065319845773</v>
      </c>
      <c r="M230" s="126">
        <f>IF(Economias!AE226="-","-",Economias!AE226)</f>
        <v>0.5</v>
      </c>
      <c r="N230" s="43">
        <f>IF(M230="-","-",Economias!N226*(1+M230))</f>
        <v>6</v>
      </c>
      <c r="O230" s="43">
        <f t="shared" ref="O230:Q230" si="438">IF($M230="-","-",N230*(1+$M230))</f>
        <v>9</v>
      </c>
      <c r="P230" s="43">
        <f t="shared" si="438"/>
        <v>13.5</v>
      </c>
      <c r="Q230" s="43">
        <f t="shared" si="438"/>
        <v>20.25</v>
      </c>
      <c r="R230" s="43"/>
      <c r="S230" s="62" t="str">
        <f t="shared" si="388"/>
        <v>ok</v>
      </c>
      <c r="U230" s="48" t="str">
        <f>Economias!S226</f>
        <v>ok</v>
      </c>
    </row>
    <row r="231" spans="1:21" x14ac:dyDescent="0.2">
      <c r="A231" s="41">
        <v>220</v>
      </c>
      <c r="B231" s="42" t="s">
        <v>250</v>
      </c>
      <c r="C231" s="54">
        <f>Economias!W227</f>
        <v>2.9288828218085528E-2</v>
      </c>
      <c r="D231" s="43">
        <f>Economias!F227*(1+C231)</f>
        <v>1600.5441278791229</v>
      </c>
      <c r="E231" s="43">
        <f t="shared" ref="E231:G231" si="439">D231*(1+$C231)</f>
        <v>1647.42218989604</v>
      </c>
      <c r="F231" s="43">
        <f t="shared" si="439"/>
        <v>1695.6732554185671</v>
      </c>
      <c r="G231" s="43">
        <f t="shared" si="439"/>
        <v>1745.3375381105232</v>
      </c>
      <c r="H231" s="54" t="str">
        <f>IF(Economias!AA227="-","-",Economias!AA227)</f>
        <v>-</v>
      </c>
      <c r="I231" s="127" t="str">
        <f>IF(H231="-","-",IF((Economias!C227-Economias!G227)&gt;=0,IF((Economias!J227*(1+H231))&lt;=D231,Economias!J227*(1+H231),D231),Economias!J227*(1+H231)))</f>
        <v>-</v>
      </c>
      <c r="J231" s="127" t="str">
        <f>IF($H231="-","-",IF((Economias!D227-Economias!H227)&gt;0,IF((I231*(1+$H231))&lt;=E231,I231*(1+$H231),E231),I231*(1+$H231)))</f>
        <v>-</v>
      </c>
      <c r="K231" s="127" t="str">
        <f>IF($H231="-","-",IF((Economias!E227-Economias!I227)&gt;0,IF((J231*(1+$H231))&lt;=F231,J231*(1+$H231),F231),J231*(1+$H231)))</f>
        <v>-</v>
      </c>
      <c r="L231" s="127" t="str">
        <f>IF($H231="-","-",IF((Economias!F227-Economias!J227)&gt;0,IF((K231*(1+$H231))&lt;=G231,K231*(1+$H231),G231),K231*(1+$H231)))</f>
        <v>-</v>
      </c>
      <c r="M231" s="54" t="str">
        <f>IF(Economias!AE227="-","-",Economias!AE227)</f>
        <v>-</v>
      </c>
      <c r="N231" s="43" t="str">
        <f>IF(M231="-","-",Economias!N227*(1+M231))</f>
        <v>-</v>
      </c>
      <c r="O231" s="43" t="str">
        <f t="shared" ref="O231:Q231" si="440">IF($M231="-","-",N231*(1+$M231))</f>
        <v>-</v>
      </c>
      <c r="P231" s="43" t="str">
        <f t="shared" si="440"/>
        <v>-</v>
      </c>
      <c r="Q231" s="43" t="str">
        <f t="shared" si="440"/>
        <v>-</v>
      </c>
      <c r="R231" s="43"/>
      <c r="S231" s="62" t="str">
        <f t="shared" si="388"/>
        <v xml:space="preserve">   </v>
      </c>
      <c r="U231" s="48" t="str">
        <f>Economias!S227</f>
        <v>ok</v>
      </c>
    </row>
    <row r="232" spans="1:21" x14ac:dyDescent="0.2">
      <c r="A232" s="41">
        <v>221</v>
      </c>
      <c r="B232" s="42" t="s">
        <v>65</v>
      </c>
      <c r="C232" s="54">
        <f>Economias!W228</f>
        <v>5.1035301627914052E-2</v>
      </c>
      <c r="D232" s="43">
        <f>Economias!F228*(1+C232)</f>
        <v>78738.309621455192</v>
      </c>
      <c r="E232" s="43">
        <f t="shared" ref="E232:G232" si="441">D232*(1+$C232)</f>
        <v>82756.743002658244</v>
      </c>
      <c r="F232" s="43">
        <f t="shared" si="441"/>
        <v>86980.258343542679</v>
      </c>
      <c r="G232" s="43">
        <f t="shared" si="441"/>
        <v>91419.322063779269</v>
      </c>
      <c r="H232" s="54">
        <f>IF(Economias!AA228="-","-",Economias!AA228)</f>
        <v>5.9135339938372687E-2</v>
      </c>
      <c r="I232" s="127">
        <f>IF(H232="-","-",IF((Economias!C228-Economias!G228)&gt;=0,IF((Economias!J228*(1+H232))&lt;=D232,Economias!J228*(1+H232),D232),Economias!J228*(1+H232)))</f>
        <v>29693.918390512219</v>
      </c>
      <c r="J232" s="127">
        <f>IF($H232="-","-",IF((Economias!D228-Economias!H228)&gt;0,IF((I232*(1+$H232))&lt;=E232,I232*(1+$H232),E232),I232*(1+$H232)))</f>
        <v>31449.878348637456</v>
      </c>
      <c r="K232" s="127">
        <f>IF($H232="-","-",IF((Economias!E228-Economias!I228)&gt;0,IF((J232*(1+$H232))&lt;=F232,J232*(1+$H232),F232),J232*(1+$H232)))</f>
        <v>33309.677595804598</v>
      </c>
      <c r="L232" s="127">
        <f>IF($H232="-","-",IF((Economias!F228-Economias!J228)&gt;0,IF((K232*(1+$H232))&lt;=G232,K232*(1+$H232),G232),K232*(1+$H232)))</f>
        <v>35279.456703670097</v>
      </c>
      <c r="M232" s="54">
        <f>IF(Economias!AE228="-","-",Economias!AE228)</f>
        <v>-1.7418245643610258E-2</v>
      </c>
      <c r="N232" s="43">
        <f>IF(M232="-","-",Economias!N228*(1+M232))</f>
        <v>1922.9124932754546</v>
      </c>
      <c r="O232" s="43">
        <f t="shared" ref="O232:Q232" si="442">IF($M232="-","-",N232*(1+$M232))</f>
        <v>1889.4187311164158</v>
      </c>
      <c r="P232" s="43">
        <f t="shared" si="442"/>
        <v>1856.5083715341916</v>
      </c>
      <c r="Q232" s="43">
        <f t="shared" si="442"/>
        <v>1824.1712526793901</v>
      </c>
      <c r="R232" s="43"/>
      <c r="S232" s="62" t="str">
        <f t="shared" si="388"/>
        <v>ok</v>
      </c>
      <c r="U232" s="48" t="str">
        <f>Economias!S228</f>
        <v>ok</v>
      </c>
    </row>
    <row r="233" spans="1:21" x14ac:dyDescent="0.2">
      <c r="A233" s="41">
        <v>222</v>
      </c>
      <c r="B233" s="42" t="s">
        <v>251</v>
      </c>
      <c r="C233" s="54">
        <f>Economias!W229</f>
        <v>7.0064895200923844E-3</v>
      </c>
      <c r="D233" s="43">
        <f>Economias!F229*(1+C233)</f>
        <v>1312.1294558446803</v>
      </c>
      <c r="E233" s="43">
        <f t="shared" ref="E233:G233" si="443">D233*(1+$C233)</f>
        <v>1321.3228771260603</v>
      </c>
      <c r="F233" s="43">
        <f t="shared" si="443"/>
        <v>1330.5807120173024</v>
      </c>
      <c r="G233" s="43">
        <f t="shared" si="443"/>
        <v>1339.9034118316886</v>
      </c>
      <c r="H233" s="54" t="str">
        <f>IF(Economias!AA229="-","-",Economias!AA229)</f>
        <v>-</v>
      </c>
      <c r="I233" s="127" t="str">
        <f>IF(H233="-","-",IF((Economias!C229-Economias!G229)&gt;=0,IF((Economias!J229*(1+H233))&lt;=D233,Economias!J229*(1+H233),D233),Economias!J229*(1+H233)))</f>
        <v>-</v>
      </c>
      <c r="J233" s="127" t="str">
        <f>IF($H233="-","-",IF((Economias!D229-Economias!H229)&gt;0,IF((I233*(1+$H233))&lt;=E233,I233*(1+$H233),E233),I233*(1+$H233)))</f>
        <v>-</v>
      </c>
      <c r="K233" s="127" t="str">
        <f>IF($H233="-","-",IF((Economias!E229-Economias!I229)&gt;0,IF((J233*(1+$H233))&lt;=F233,J233*(1+$H233),F233),J233*(1+$H233)))</f>
        <v>-</v>
      </c>
      <c r="L233" s="127" t="str">
        <f>IF($H233="-","-",IF((Economias!F229-Economias!J229)&gt;0,IF((K233*(1+$H233))&lt;=G233,K233*(1+$H233),G233),K233*(1+$H233)))</f>
        <v>-</v>
      </c>
      <c r="M233" s="54" t="str">
        <f>IF(Economias!AE229="-","-",Economias!AE229)</f>
        <v>-</v>
      </c>
      <c r="N233" s="43" t="str">
        <f>IF(M233="-","-",Economias!N229*(1+M233))</f>
        <v>-</v>
      </c>
      <c r="O233" s="43" t="str">
        <f t="shared" ref="O233:Q233" si="444">IF($M233="-","-",N233*(1+$M233))</f>
        <v>-</v>
      </c>
      <c r="P233" s="43" t="str">
        <f t="shared" si="444"/>
        <v>-</v>
      </c>
      <c r="Q233" s="43" t="str">
        <f t="shared" si="444"/>
        <v>-</v>
      </c>
      <c r="R233" s="43"/>
      <c r="S233" s="62" t="str">
        <f t="shared" si="388"/>
        <v xml:space="preserve">   </v>
      </c>
      <c r="U233" s="48" t="str">
        <f>Economias!S229</f>
        <v>ok</v>
      </c>
    </row>
    <row r="234" spans="1:21" x14ac:dyDescent="0.2">
      <c r="A234" s="41">
        <v>223</v>
      </c>
      <c r="B234" s="42" t="s">
        <v>252</v>
      </c>
      <c r="C234" s="54">
        <f>Economias!W230</f>
        <v>1.7875111910580461E-2</v>
      </c>
      <c r="D234" s="43">
        <f>Economias!F230*(1+C234)</f>
        <v>4976.3914221308278</v>
      </c>
      <c r="E234" s="43">
        <f t="shared" ref="E234:G234" si="445">D234*(1+$C234)</f>
        <v>5065.3449757122689</v>
      </c>
      <c r="F234" s="43">
        <f t="shared" si="445"/>
        <v>5155.8885840188223</v>
      </c>
      <c r="G234" s="43">
        <f t="shared" si="445"/>
        <v>5248.0506694566429</v>
      </c>
      <c r="H234" s="54" t="str">
        <f>IF(Economias!AA230="-","-",Economias!AA230)</f>
        <v>-</v>
      </c>
      <c r="I234" s="127" t="str">
        <f>IF(H234="-","-",IF((Economias!C230-Economias!G230)&gt;=0,IF((Economias!J230*(1+H234))&lt;=D234,Economias!J230*(1+H234),D234),Economias!J230*(1+H234)))</f>
        <v>-</v>
      </c>
      <c r="J234" s="127" t="str">
        <f>IF($H234="-","-",IF((Economias!D230-Economias!H230)&gt;0,IF((I234*(1+$H234))&lt;=E234,I234*(1+$H234),E234),I234*(1+$H234)))</f>
        <v>-</v>
      </c>
      <c r="K234" s="127" t="str">
        <f>IF($H234="-","-",IF((Economias!E230-Economias!I230)&gt;0,IF((J234*(1+$H234))&lt;=F234,J234*(1+$H234),F234),J234*(1+$H234)))</f>
        <v>-</v>
      </c>
      <c r="L234" s="127" t="str">
        <f>IF($H234="-","-",IF((Economias!F230-Economias!J230)&gt;0,IF((K234*(1+$H234))&lt;=G234,K234*(1+$H234),G234),K234*(1+$H234)))</f>
        <v>-</v>
      </c>
      <c r="M234" s="54" t="str">
        <f>IF(Economias!AE230="-","-",Economias!AE230)</f>
        <v>-</v>
      </c>
      <c r="N234" s="43" t="str">
        <f>IF(M234="-","-",Economias!N230*(1+M234))</f>
        <v>-</v>
      </c>
      <c r="O234" s="43" t="str">
        <f t="shared" ref="O234:Q234" si="446">IF($M234="-","-",N234*(1+$M234))</f>
        <v>-</v>
      </c>
      <c r="P234" s="43" t="str">
        <f t="shared" si="446"/>
        <v>-</v>
      </c>
      <c r="Q234" s="43" t="str">
        <f t="shared" si="446"/>
        <v>-</v>
      </c>
      <c r="R234" s="43"/>
      <c r="S234" s="62" t="str">
        <f t="shared" si="388"/>
        <v xml:space="preserve">   </v>
      </c>
      <c r="U234" s="48" t="str">
        <f>Economias!S230</f>
        <v>ok</v>
      </c>
    </row>
    <row r="235" spans="1:21" x14ac:dyDescent="0.2">
      <c r="A235" s="41">
        <v>224</v>
      </c>
      <c r="B235" s="42" t="s">
        <v>253</v>
      </c>
      <c r="C235" s="54">
        <f>Economias!W231</f>
        <v>8.4812474176470323E-3</v>
      </c>
      <c r="D235" s="43">
        <f>Economias!F231*(1+C235)</f>
        <v>1533.8999773222411</v>
      </c>
      <c r="E235" s="43">
        <f t="shared" ref="E235:G235" si="447">D235*(1+$C235)</f>
        <v>1546.909362543834</v>
      </c>
      <c r="F235" s="43">
        <f t="shared" si="447"/>
        <v>1560.029083580243</v>
      </c>
      <c r="G235" s="43">
        <f t="shared" si="447"/>
        <v>1573.2600762168122</v>
      </c>
      <c r="H235" s="54" t="str">
        <f>IF(Economias!AA231="-","-",Economias!AA231)</f>
        <v>-</v>
      </c>
      <c r="I235" s="127" t="str">
        <f>IF(H235="-","-",IF((Economias!C231-Economias!G231)&gt;=0,IF((Economias!J231*(1+H235))&lt;=D235,Economias!J231*(1+H235),D235),Economias!J231*(1+H235)))</f>
        <v>-</v>
      </c>
      <c r="J235" s="127" t="str">
        <f>IF($H235="-","-",IF((Economias!D231-Economias!H231)&gt;0,IF((I235*(1+$H235))&lt;=E235,I235*(1+$H235),E235),I235*(1+$H235)))</f>
        <v>-</v>
      </c>
      <c r="K235" s="127" t="str">
        <f>IF($H235="-","-",IF((Economias!E231-Economias!I231)&gt;0,IF((J235*(1+$H235))&lt;=F235,J235*(1+$H235),F235),J235*(1+$H235)))</f>
        <v>-</v>
      </c>
      <c r="L235" s="127" t="str">
        <f>IF($H235="-","-",IF((Economias!F231-Economias!J231)&gt;0,IF((K235*(1+$H235))&lt;=G235,K235*(1+$H235),G235),K235*(1+$H235)))</f>
        <v>-</v>
      </c>
      <c r="M235" s="54" t="str">
        <f>IF(Economias!AE231="-","-",Economias!AE231)</f>
        <v>-</v>
      </c>
      <c r="N235" s="43" t="str">
        <f>IF(M235="-","-",Economias!N231*(1+M235))</f>
        <v>-</v>
      </c>
      <c r="O235" s="43" t="str">
        <f t="shared" ref="O235:Q235" si="448">IF($M235="-","-",N235*(1+$M235))</f>
        <v>-</v>
      </c>
      <c r="P235" s="43" t="str">
        <f t="shared" si="448"/>
        <v>-</v>
      </c>
      <c r="Q235" s="43" t="str">
        <f t="shared" si="448"/>
        <v>-</v>
      </c>
      <c r="R235" s="43"/>
      <c r="S235" s="62" t="str">
        <f t="shared" si="388"/>
        <v xml:space="preserve">   </v>
      </c>
      <c r="U235" s="48" t="str">
        <f>Economias!S231</f>
        <v>ok</v>
      </c>
    </row>
    <row r="236" spans="1:21" x14ac:dyDescent="0.2">
      <c r="A236" s="41">
        <v>225</v>
      </c>
      <c r="B236" s="42" t="s">
        <v>254</v>
      </c>
      <c r="C236" s="54">
        <f>Economias!W232</f>
        <v>1.9061984821276131E-2</v>
      </c>
      <c r="D236" s="43">
        <f>Economias!F232*(1+C236)</f>
        <v>981.35669138288881</v>
      </c>
      <c r="E236" s="43">
        <f t="shared" ref="E236:G236" si="449">D236*(1+$C236)</f>
        <v>1000.0632977382871</v>
      </c>
      <c r="F236" s="43">
        <f t="shared" si="449"/>
        <v>1019.1264891400897</v>
      </c>
      <c r="G236" s="43">
        <f t="shared" si="449"/>
        <v>1038.5530628070385</v>
      </c>
      <c r="H236" s="54" t="str">
        <f>IF(Economias!AA232="-","-",Economias!AA232)</f>
        <v>-</v>
      </c>
      <c r="I236" s="127" t="str">
        <f>IF(H236="-","-",IF((Economias!C232-Economias!G232)&gt;=0,IF((Economias!J232*(1+H236))&lt;=D236,Economias!J232*(1+H236),D236),Economias!J232*(1+H236)))</f>
        <v>-</v>
      </c>
      <c r="J236" s="127" t="str">
        <f>IF($H236="-","-",IF((Economias!D232-Economias!H232)&gt;0,IF((I236*(1+$H236))&lt;=E236,I236*(1+$H236),E236),I236*(1+$H236)))</f>
        <v>-</v>
      </c>
      <c r="K236" s="127" t="str">
        <f>IF($H236="-","-",IF((Economias!E232-Economias!I232)&gt;0,IF((J236*(1+$H236))&lt;=F236,J236*(1+$H236),F236),J236*(1+$H236)))</f>
        <v>-</v>
      </c>
      <c r="L236" s="127" t="str">
        <f>IF($H236="-","-",IF((Economias!F232-Economias!J232)&gt;0,IF((K236*(1+$H236))&lt;=G236,K236*(1+$H236),G236),K236*(1+$H236)))</f>
        <v>-</v>
      </c>
      <c r="M236" s="54" t="str">
        <f>IF(Economias!AE232="-","-",Economias!AE232)</f>
        <v>-</v>
      </c>
      <c r="N236" s="43" t="str">
        <f>IF(M236="-","-",Economias!N232*(1+M236))</f>
        <v>-</v>
      </c>
      <c r="O236" s="43" t="str">
        <f t="shared" ref="O236:Q236" si="450">IF($M236="-","-",N236*(1+$M236))</f>
        <v>-</v>
      </c>
      <c r="P236" s="43" t="str">
        <f t="shared" si="450"/>
        <v>-</v>
      </c>
      <c r="Q236" s="43" t="str">
        <f t="shared" si="450"/>
        <v>-</v>
      </c>
      <c r="R236" s="43"/>
      <c r="S236" s="62" t="str">
        <f t="shared" si="388"/>
        <v xml:space="preserve">   </v>
      </c>
      <c r="U236" s="48" t="str">
        <f>Economias!S232</f>
        <v>ok</v>
      </c>
    </row>
    <row r="237" spans="1:21" x14ac:dyDescent="0.2">
      <c r="A237" s="141" t="s">
        <v>255</v>
      </c>
      <c r="B237" s="141"/>
      <c r="C237" s="46" t="s">
        <v>22</v>
      </c>
      <c r="D237" s="46">
        <f t="shared" ref="D237:L237" si="451">SUBTOTAL(9,D12:D236)</f>
        <v>2536940.1141700014</v>
      </c>
      <c r="E237" s="46">
        <f t="shared" si="451"/>
        <v>2600309.5490925256</v>
      </c>
      <c r="F237" s="46">
        <f t="shared" si="451"/>
        <v>2665393.591544068</v>
      </c>
      <c r="G237" s="46">
        <f t="shared" si="451"/>
        <v>2730075.7575525255</v>
      </c>
      <c r="H237" s="46" t="s">
        <v>22</v>
      </c>
      <c r="I237" s="46">
        <f t="shared" si="451"/>
        <v>1521047.8030829169</v>
      </c>
      <c r="J237" s="46">
        <f t="shared" si="451"/>
        <v>1630320.3700612932</v>
      </c>
      <c r="K237" s="46">
        <f t="shared" si="451"/>
        <v>1735566.9527213096</v>
      </c>
      <c r="L237" s="46">
        <f t="shared" si="451"/>
        <v>1817115.6063251069</v>
      </c>
      <c r="M237" s="46" t="s">
        <v>22</v>
      </c>
      <c r="N237" s="46">
        <f t="shared" ref="N237:Q237" si="452">SUBTOTAL(9,N12:N236)</f>
        <v>51617.150198961033</v>
      </c>
      <c r="O237" s="46">
        <f t="shared" si="452"/>
        <v>52455.205530856889</v>
      </c>
      <c r="P237" s="46">
        <f t="shared" si="452"/>
        <v>53465.479863837463</v>
      </c>
      <c r="Q237" s="46">
        <f t="shared" si="452"/>
        <v>54673.942178716236</v>
      </c>
      <c r="R237" s="46"/>
      <c r="S237" s="63">
        <f>L237/G237</f>
        <v>0.66559164202612664</v>
      </c>
    </row>
    <row r="238" spans="1:21" x14ac:dyDescent="0.2">
      <c r="I238" s="64"/>
      <c r="J238" s="64"/>
      <c r="K238" s="64"/>
      <c r="L238" s="64"/>
      <c r="M238" s="64"/>
      <c r="N238" s="64"/>
      <c r="O238" s="64"/>
      <c r="P238" s="64"/>
      <c r="Q238" s="64"/>
    </row>
    <row r="239" spans="1:21" x14ac:dyDescent="0.2">
      <c r="I239" s="64"/>
      <c r="J239" s="64"/>
      <c r="K239" s="64"/>
      <c r="L239" s="64"/>
      <c r="M239" s="64"/>
      <c r="N239" s="64"/>
      <c r="O239" s="64"/>
      <c r="P239" s="64"/>
      <c r="Q239" s="64"/>
    </row>
    <row r="240" spans="1:21" x14ac:dyDescent="0.2">
      <c r="D240" s="64"/>
      <c r="E240" s="64"/>
      <c r="F240" s="64"/>
      <c r="G240" s="64"/>
      <c r="I240" s="64"/>
      <c r="J240" s="64"/>
      <c r="K240" s="64"/>
      <c r="L240" s="64"/>
      <c r="M240" s="64"/>
      <c r="N240" s="64"/>
      <c r="O240" s="64"/>
      <c r="P240" s="64"/>
      <c r="Q240" s="64"/>
    </row>
    <row r="241" spans="4:18" s="64" customFormat="1" x14ac:dyDescent="0.25">
      <c r="R241" s="49"/>
    </row>
    <row r="242" spans="4:18" x14ac:dyDescent="0.2">
      <c r="D242" s="64"/>
      <c r="E242" s="64"/>
      <c r="F242" s="64"/>
      <c r="G242" s="64"/>
      <c r="I242" s="64"/>
      <c r="J242" s="64"/>
      <c r="K242" s="64"/>
      <c r="L242" s="64"/>
      <c r="M242" s="64"/>
      <c r="N242" s="64"/>
      <c r="O242" s="64"/>
      <c r="P242" s="64"/>
      <c r="Q242" s="64"/>
    </row>
    <row r="243" spans="4:18" x14ac:dyDescent="0.2">
      <c r="D243" s="114"/>
      <c r="E243" s="114"/>
      <c r="F243" s="114"/>
      <c r="G243" s="114"/>
      <c r="I243" s="65"/>
      <c r="J243" s="65"/>
      <c r="K243" s="65"/>
      <c r="L243" s="65"/>
      <c r="N243" s="65"/>
      <c r="O243" s="65"/>
      <c r="P243" s="65"/>
      <c r="Q243" s="65"/>
    </row>
  </sheetData>
  <autoFilter ref="H10:R236" xr:uid="{79449E65-5820-4F48-9B19-63103AB25E68}">
    <filterColumn colId="0" showButton="0"/>
    <filterColumn colId="1" showButton="0"/>
    <filterColumn colId="2" showButton="0"/>
    <filterColumn colId="3" showButton="0"/>
    <filterColumn colId="5" showButton="0"/>
    <filterColumn colId="6" showButton="0"/>
    <filterColumn colId="7" showButton="0"/>
    <filterColumn colId="8" showButton="0"/>
  </autoFilter>
  <mergeCells count="9">
    <mergeCell ref="A1:M1"/>
    <mergeCell ref="R10:R11"/>
    <mergeCell ref="A237:B237"/>
    <mergeCell ref="A9:Q9"/>
    <mergeCell ref="A10:A11"/>
    <mergeCell ref="B10:B11"/>
    <mergeCell ref="C10:G10"/>
    <mergeCell ref="H10:L10"/>
    <mergeCell ref="M10:Q10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DB7D7-0B7C-48C0-B7CD-A9410FFABE3F}">
  <sheetPr codeName="Planilha10"/>
  <dimension ref="A1:W243"/>
  <sheetViews>
    <sheetView zoomScale="70" zoomScaleNormal="70" workbookViewId="0">
      <pane xSplit="2" ySplit="11" topLeftCell="C12" activePane="bottomRight" state="frozen"/>
      <selection pane="topRight" activeCell="C1" sqref="C1"/>
      <selection pane="bottomLeft" activeCell="A4" sqref="A4"/>
      <selection pane="bottomRight" activeCell="K7" sqref="K7"/>
    </sheetView>
  </sheetViews>
  <sheetFormatPr defaultColWidth="9.140625" defaultRowHeight="12" x14ac:dyDescent="0.2"/>
  <cols>
    <col min="1" max="1" width="4.5703125" style="49" customWidth="1"/>
    <col min="2" max="2" width="25.85546875" style="50" bestFit="1" customWidth="1"/>
    <col min="3" max="8" width="11.140625" style="49" customWidth="1"/>
    <col min="9" max="9" width="12.28515625" style="49" customWidth="1"/>
    <col min="10" max="14" width="11.140625" style="49" customWidth="1"/>
    <col min="15" max="15" width="13.42578125" style="49" customWidth="1"/>
    <col min="16" max="16" width="11.140625" style="49" customWidth="1"/>
    <col min="17" max="17" width="13.28515625" style="49" customWidth="1"/>
    <col min="18" max="21" width="11.140625" style="49" customWidth="1"/>
    <col min="22" max="22" width="12.85546875" style="49" customWidth="1"/>
    <col min="23" max="23" width="16.140625" style="49" customWidth="1"/>
    <col min="24" max="16384" width="9.140625" style="39"/>
  </cols>
  <sheetData>
    <row r="1" spans="1:23" ht="18" x14ac:dyDescent="0.2">
      <c r="A1" s="177" t="s">
        <v>334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62"/>
      <c r="O1" s="39"/>
      <c r="P1" s="39"/>
      <c r="Q1" s="39"/>
      <c r="R1" s="39"/>
      <c r="S1" s="39"/>
      <c r="T1" s="39"/>
      <c r="U1" s="39"/>
      <c r="V1" s="39"/>
      <c r="W1" s="39"/>
    </row>
    <row r="2" spans="1:23" x14ac:dyDescent="0.2">
      <c r="N2" s="62"/>
      <c r="O2" s="39"/>
      <c r="P2" s="39"/>
      <c r="Q2" s="39"/>
      <c r="R2" s="39"/>
      <c r="S2" s="39"/>
      <c r="T2" s="39"/>
      <c r="U2" s="39"/>
      <c r="V2" s="39"/>
      <c r="W2" s="39"/>
    </row>
    <row r="3" spans="1:23" s="48" customFormat="1" x14ac:dyDescent="0.2">
      <c r="A3" s="49"/>
      <c r="B3" s="134" t="s">
        <v>293</v>
      </c>
      <c r="C3" s="124"/>
      <c r="D3" s="50" t="s">
        <v>294</v>
      </c>
      <c r="E3" s="49"/>
      <c r="F3" s="49"/>
      <c r="G3" s="49"/>
      <c r="H3" s="49"/>
      <c r="I3" s="49"/>
      <c r="J3" s="49"/>
      <c r="K3" s="49"/>
      <c r="L3" s="49"/>
      <c r="M3" s="49"/>
      <c r="N3" s="39"/>
    </row>
    <row r="4" spans="1:23" s="48" customFormat="1" x14ac:dyDescent="0.2">
      <c r="A4" s="49"/>
      <c r="B4" s="49"/>
      <c r="C4" s="123"/>
      <c r="D4" s="50" t="s">
        <v>295</v>
      </c>
      <c r="E4" s="49"/>
      <c r="F4" s="49"/>
      <c r="G4" s="49"/>
      <c r="H4" s="49"/>
      <c r="I4" s="49"/>
      <c r="J4" s="49"/>
      <c r="K4" s="49"/>
      <c r="L4" s="49"/>
      <c r="M4" s="49"/>
      <c r="N4" s="39"/>
    </row>
    <row r="5" spans="1:23" s="48" customFormat="1" x14ac:dyDescent="0.2">
      <c r="A5" s="49"/>
      <c r="B5" s="49"/>
      <c r="C5" s="125"/>
      <c r="D5" s="50" t="s">
        <v>296</v>
      </c>
      <c r="E5" s="49"/>
      <c r="F5" s="49"/>
      <c r="G5" s="49"/>
      <c r="H5" s="49"/>
      <c r="I5" s="49"/>
      <c r="J5" s="49"/>
      <c r="K5" s="49"/>
      <c r="L5" s="49"/>
      <c r="M5" s="49"/>
      <c r="N5" s="39"/>
    </row>
    <row r="6" spans="1:23" s="48" customFormat="1" x14ac:dyDescent="0.2">
      <c r="A6" s="49"/>
      <c r="B6" s="49"/>
      <c r="C6" s="129"/>
      <c r="D6" s="50" t="s">
        <v>297</v>
      </c>
      <c r="E6" s="49"/>
      <c r="F6" s="49"/>
      <c r="G6" s="49"/>
      <c r="H6" s="49"/>
      <c r="I6" s="49"/>
      <c r="J6" s="49"/>
      <c r="K6" s="49"/>
      <c r="L6" s="49"/>
      <c r="M6" s="49"/>
      <c r="N6" s="39"/>
    </row>
    <row r="9" spans="1:23" ht="15" customHeight="1" x14ac:dyDescent="0.2">
      <c r="A9" s="147" t="s">
        <v>267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9"/>
      <c r="V9" s="144" t="s">
        <v>268</v>
      </c>
      <c r="W9" s="142" t="s">
        <v>258</v>
      </c>
    </row>
    <row r="10" spans="1:23" x14ac:dyDescent="0.2">
      <c r="A10" s="142" t="s">
        <v>66</v>
      </c>
      <c r="B10" s="142" t="s">
        <v>67</v>
      </c>
      <c r="C10" s="147" t="s">
        <v>263</v>
      </c>
      <c r="D10" s="148"/>
      <c r="E10" s="148"/>
      <c r="F10" s="148"/>
      <c r="G10" s="149"/>
      <c r="H10" s="147" t="s">
        <v>264</v>
      </c>
      <c r="I10" s="148"/>
      <c r="J10" s="148"/>
      <c r="K10" s="148"/>
      <c r="L10" s="149"/>
      <c r="M10" s="147" t="s">
        <v>265</v>
      </c>
      <c r="N10" s="148"/>
      <c r="O10" s="148"/>
      <c r="P10" s="148"/>
      <c r="Q10" s="149"/>
      <c r="R10" s="148" t="s">
        <v>266</v>
      </c>
      <c r="S10" s="148"/>
      <c r="T10" s="148"/>
      <c r="U10" s="149"/>
      <c r="V10" s="145"/>
      <c r="W10" s="157"/>
    </row>
    <row r="11" spans="1:23" x14ac:dyDescent="0.2">
      <c r="A11" s="143"/>
      <c r="B11" s="143"/>
      <c r="C11" s="40" t="s">
        <v>281</v>
      </c>
      <c r="D11" s="40">
        <v>2021</v>
      </c>
      <c r="E11" s="40">
        <v>2022</v>
      </c>
      <c r="F11" s="40">
        <v>2023</v>
      </c>
      <c r="G11" s="40">
        <v>2024</v>
      </c>
      <c r="H11" s="40" t="s">
        <v>281</v>
      </c>
      <c r="I11" s="40">
        <v>2021</v>
      </c>
      <c r="J11" s="40">
        <v>2022</v>
      </c>
      <c r="K11" s="40">
        <v>2023</v>
      </c>
      <c r="L11" s="40">
        <v>2024</v>
      </c>
      <c r="M11" s="40" t="s">
        <v>281</v>
      </c>
      <c r="N11" s="40">
        <v>2021</v>
      </c>
      <c r="O11" s="40">
        <v>2022</v>
      </c>
      <c r="P11" s="40">
        <v>2023</v>
      </c>
      <c r="Q11" s="40">
        <v>2024</v>
      </c>
      <c r="R11" s="40">
        <v>2021</v>
      </c>
      <c r="S11" s="40">
        <v>2022</v>
      </c>
      <c r="T11" s="40">
        <v>2023</v>
      </c>
      <c r="U11" s="40">
        <v>2024</v>
      </c>
      <c r="V11" s="146"/>
      <c r="W11" s="143"/>
    </row>
    <row r="12" spans="1:23" x14ac:dyDescent="0.2">
      <c r="A12" s="41">
        <v>1</v>
      </c>
      <c r="B12" s="42" t="s">
        <v>68</v>
      </c>
      <c r="C12" s="54">
        <f>Volumes!Y8</f>
        <v>-5.1123949005984007E-4</v>
      </c>
      <c r="D12" s="43">
        <f>Volumes!F8*(1+C12)</f>
        <v>456866.31242909364</v>
      </c>
      <c r="E12" s="43">
        <f>D12*(1+$C12)</f>
        <v>456632.74432850187</v>
      </c>
      <c r="F12" s="43">
        <f t="shared" ref="F12:G12" si="0">E12*(1+$C12)</f>
        <v>456399.29563714674</v>
      </c>
      <c r="G12" s="43">
        <f t="shared" si="0"/>
        <v>456165.96629398153</v>
      </c>
      <c r="H12" s="54">
        <f>Volumes!AC8</f>
        <v>2.4403292576432329E-2</v>
      </c>
      <c r="I12" s="43">
        <f>Volumes!J8*(1+H12)</f>
        <v>331108.65662984707</v>
      </c>
      <c r="J12" s="43">
        <f>I12*(1+$H12)</f>
        <v>339188.79805217474</v>
      </c>
      <c r="K12" s="43">
        <f t="shared" ref="K12:L12" si="1">J12*(1+$H12)</f>
        <v>347466.1215296904</v>
      </c>
      <c r="L12" s="43">
        <f t="shared" si="1"/>
        <v>355945.43895377766</v>
      </c>
      <c r="M12" s="54">
        <f>IF(Volumes!AG8="-","-",Volumes!AG8)</f>
        <v>3.1267269844955987E-2</v>
      </c>
      <c r="N12" s="43">
        <f>IF(M12="-","-",IF((Volumes!N8*(1+M12))&gt;=I12,I12,Volumes!N8*(1+M12)))</f>
        <v>120148.82454055645</v>
      </c>
      <c r="O12" s="43">
        <f>IF(N12="-","-",IF((N12*(1+$M12))&gt;=J12,J12,N12*(1+$M12)))</f>
        <v>123905.55025902031</v>
      </c>
      <c r="P12" s="43">
        <f t="shared" ref="P12:Q12" si="2">IF(O12="-","-",IF((O12*(1+$M12))&gt;=K12,K12,O12*(1+$M12)))</f>
        <v>127779.73853425687</v>
      </c>
      <c r="Q12" s="43">
        <f t="shared" si="2"/>
        <v>131775.06209972542</v>
      </c>
      <c r="R12" s="43">
        <f>IF($V12="-","-",N12*$V12)</f>
        <v>120148.82454055645</v>
      </c>
      <c r="S12" s="43">
        <f t="shared" ref="S12:U12" si="3">IF($V12="-","-",O12*$V12)</f>
        <v>123905.55025902031</v>
      </c>
      <c r="T12" s="43">
        <f t="shared" si="3"/>
        <v>127779.73853425687</v>
      </c>
      <c r="U12" s="43">
        <f t="shared" si="3"/>
        <v>131775.06209972542</v>
      </c>
      <c r="V12" s="44">
        <f>Volumes!S8</f>
        <v>1</v>
      </c>
      <c r="W12" s="43"/>
    </row>
    <row r="13" spans="1:23" x14ac:dyDescent="0.2">
      <c r="A13" s="41">
        <v>2</v>
      </c>
      <c r="B13" s="42" t="s">
        <v>69</v>
      </c>
      <c r="C13" s="54">
        <f>Volumes!Y9</f>
        <v>1.2559157574993651E-2</v>
      </c>
      <c r="D13" s="43">
        <f>Volumes!F9*(1+C13)</f>
        <v>1290588.6636210931</v>
      </c>
      <c r="E13" s="43">
        <f t="shared" ref="E13:G13" si="4">D13*(1+$C13)</f>
        <v>1306797.3700120109</v>
      </c>
      <c r="F13" s="43">
        <f t="shared" si="4"/>
        <v>1323209.6441005792</v>
      </c>
      <c r="G13" s="43">
        <f t="shared" si="4"/>
        <v>1339828.0425255897</v>
      </c>
      <c r="H13" s="54">
        <f>Volumes!AC9</f>
        <v>1.3500556052003787E-2</v>
      </c>
      <c r="I13" s="43">
        <f>Volumes!J9*(1+H13)</f>
        <v>930708.70912867167</v>
      </c>
      <c r="J13" s="43">
        <f t="shared" ref="J13:L13" si="5">I13*(1+$H13)</f>
        <v>943273.79422435141</v>
      </c>
      <c r="K13" s="43">
        <f t="shared" si="5"/>
        <v>956008.51495566359</v>
      </c>
      <c r="L13" s="43">
        <f t="shared" si="5"/>
        <v>968915.16149801551</v>
      </c>
      <c r="M13" s="54">
        <f>IF(Volumes!AG9="-","-",Volumes!AG9)</f>
        <v>0.14930069954172118</v>
      </c>
      <c r="N13" s="43">
        <f>IF(M13="-","-",IF((Volumes!N9*(1+M13))&gt;=I13,I13,Volumes!N9*(1+M13)))</f>
        <v>559540.49347398558</v>
      </c>
      <c r="O13" s="43">
        <f t="shared" ref="O13:O17" si="6">IF(N13="-","-",IF((N13*(1+$M13))&gt;=J13,J13,N13*(1+$M13)))</f>
        <v>643080.28057157155</v>
      </c>
      <c r="P13" s="43">
        <f t="shared" ref="P13:P17" si="7">IF(O13="-","-",IF((O13*(1+$M13))&gt;=K13,K13,O13*(1+$M13)))</f>
        <v>739092.61632239353</v>
      </c>
      <c r="Q13" s="43">
        <f t="shared" ref="Q13:Q17" si="8">IF(P13="-","-",IF((P13*(1+$M13))&gt;=L13,L13,P13*(1+$M13)))</f>
        <v>849439.66096544778</v>
      </c>
      <c r="R13" s="43">
        <f t="shared" ref="R13:R76" si="9">IF($V13="-","-",N13*$V13)</f>
        <v>559540.49347398558</v>
      </c>
      <c r="S13" s="43">
        <f t="shared" ref="S13:S76" si="10">IF($V13="-","-",O13*$V13)</f>
        <v>643080.28057157155</v>
      </c>
      <c r="T13" s="43">
        <f t="shared" ref="T13:T76" si="11">IF($V13="-","-",P13*$V13)</f>
        <v>739092.61632239353</v>
      </c>
      <c r="U13" s="43">
        <f t="shared" ref="U13:U76" si="12">IF($V13="-","-",Q13*$V13)</f>
        <v>849439.66096544778</v>
      </c>
      <c r="V13" s="44">
        <f>Volumes!S9</f>
        <v>1</v>
      </c>
      <c r="W13" s="43"/>
    </row>
    <row r="14" spans="1:23" x14ac:dyDescent="0.2">
      <c r="A14" s="41">
        <v>3</v>
      </c>
      <c r="B14" s="42" t="s">
        <v>70</v>
      </c>
      <c r="C14" s="54">
        <f>Volumes!Y10</f>
        <v>-1.5019101210760148E-3</v>
      </c>
      <c r="D14" s="43">
        <f>Volumes!F10*(1+C14)</f>
        <v>151809.65258901185</v>
      </c>
      <c r="E14" s="43">
        <f t="shared" ref="E14:G14" si="13">D14*(1+$C14)</f>
        <v>151581.64813531138</v>
      </c>
      <c r="F14" s="43">
        <f t="shared" si="13"/>
        <v>151353.98612380755</v>
      </c>
      <c r="G14" s="43">
        <f t="shared" si="13"/>
        <v>151126.66604018302</v>
      </c>
      <c r="H14" s="54">
        <f>Volumes!AC10</f>
        <v>2.2710556737506511E-2</v>
      </c>
      <c r="I14" s="43">
        <f>Volumes!J10*(1+H14)</f>
        <v>125380.22341379135</v>
      </c>
      <c r="J14" s="43">
        <f t="shared" ref="J14:L14" si="14">I14*(1+$H14)</f>
        <v>128227.6780913915</v>
      </c>
      <c r="K14" s="43">
        <f t="shared" si="14"/>
        <v>131139.80005000476</v>
      </c>
      <c r="L14" s="43">
        <f t="shared" si="14"/>
        <v>134118.05791958567</v>
      </c>
      <c r="M14" s="54" t="str">
        <f>IF(Volumes!AG10="-","-",Volumes!AG10)</f>
        <v>-</v>
      </c>
      <c r="N14" s="43" t="str">
        <f>IF(M14="-","-",IF((Volumes!N10*(1+M14))&gt;=I14,I14,Volumes!N10*(1+M14)))</f>
        <v>-</v>
      </c>
      <c r="O14" s="43" t="str">
        <f t="shared" si="6"/>
        <v>-</v>
      </c>
      <c r="P14" s="43" t="str">
        <f t="shared" si="7"/>
        <v>-</v>
      </c>
      <c r="Q14" s="43" t="str">
        <f t="shared" si="8"/>
        <v>-</v>
      </c>
      <c r="R14" s="43" t="str">
        <f t="shared" si="9"/>
        <v>-</v>
      </c>
      <c r="S14" s="43" t="str">
        <f t="shared" si="10"/>
        <v>-</v>
      </c>
      <c r="T14" s="43" t="str">
        <f t="shared" si="11"/>
        <v>-</v>
      </c>
      <c r="U14" s="43" t="str">
        <f t="shared" si="12"/>
        <v>-</v>
      </c>
      <c r="V14" s="44" t="str">
        <f>Volumes!S10</f>
        <v>-</v>
      </c>
      <c r="W14" s="43"/>
    </row>
    <row r="15" spans="1:23" x14ac:dyDescent="0.2">
      <c r="A15" s="41">
        <v>4</v>
      </c>
      <c r="B15" s="42" t="s">
        <v>71</v>
      </c>
      <c r="C15" s="54">
        <f>Volumes!Y11</f>
        <v>4.8655729641851393E-2</v>
      </c>
      <c r="D15" s="43">
        <f>Volumes!F11*(1+C15)</f>
        <v>215312.09172152422</v>
      </c>
      <c r="E15" s="43">
        <f t="shared" ref="E15:G15" si="15">D15*(1+$C15)</f>
        <v>225788.25864494825</v>
      </c>
      <c r="F15" s="43">
        <f t="shared" si="15"/>
        <v>236774.15111388129</v>
      </c>
      <c r="G15" s="43">
        <f t="shared" si="15"/>
        <v>248294.57019665718</v>
      </c>
      <c r="H15" s="54">
        <f>Volumes!AC11</f>
        <v>3.8521857024366279E-2</v>
      </c>
      <c r="I15" s="43">
        <f>Volumes!J11*(1+H15)</f>
        <v>157302.82863976673</v>
      </c>
      <c r="J15" s="43">
        <f t="shared" ref="J15:L15" si="16">I15*(1+$H15)</f>
        <v>163362.42571415621</v>
      </c>
      <c r="K15" s="43">
        <f t="shared" si="16"/>
        <v>169655.44972067061</v>
      </c>
      <c r="L15" s="43">
        <f t="shared" si="16"/>
        <v>176190.89269821486</v>
      </c>
      <c r="M15" s="54" t="str">
        <f>IF(Volumes!AG11="-","-",Volumes!AG11)</f>
        <v>-</v>
      </c>
      <c r="N15" s="43" t="str">
        <f>IF(M15="-","-",IF((Volumes!N11*(1+M15))&gt;=I15,I15,Volumes!N11*(1+M15)))</f>
        <v>-</v>
      </c>
      <c r="O15" s="43" t="str">
        <f t="shared" si="6"/>
        <v>-</v>
      </c>
      <c r="P15" s="43" t="str">
        <f t="shared" si="7"/>
        <v>-</v>
      </c>
      <c r="Q15" s="43" t="str">
        <f t="shared" si="8"/>
        <v>-</v>
      </c>
      <c r="R15" s="43" t="str">
        <f t="shared" si="9"/>
        <v>-</v>
      </c>
      <c r="S15" s="43" t="str">
        <f t="shared" si="10"/>
        <v>-</v>
      </c>
      <c r="T15" s="43" t="str">
        <f t="shared" si="11"/>
        <v>-</v>
      </c>
      <c r="U15" s="43" t="str">
        <f t="shared" si="12"/>
        <v>-</v>
      </c>
      <c r="V15" s="44" t="str">
        <f>Volumes!S11</f>
        <v>-</v>
      </c>
      <c r="W15" s="43"/>
    </row>
    <row r="16" spans="1:23" x14ac:dyDescent="0.2">
      <c r="A16" s="41">
        <v>5</v>
      </c>
      <c r="B16" s="42" t="s">
        <v>72</v>
      </c>
      <c r="C16" s="54">
        <f>Volumes!Y12</f>
        <v>-6.6417045854782154E-3</v>
      </c>
      <c r="D16" s="43">
        <f>Volumes!F12*(1+C16)</f>
        <v>119721.528479949</v>
      </c>
      <c r="E16" s="43">
        <f t="shared" ref="E16:G16" si="17">D16*(1+$C16)</f>
        <v>118926.37345526327</v>
      </c>
      <c r="F16" s="43">
        <f t="shared" si="17"/>
        <v>118136.49961535115</v>
      </c>
      <c r="G16" s="43">
        <f t="shared" si="17"/>
        <v>117351.87188414352</v>
      </c>
      <c r="H16" s="54">
        <f>Volumes!AC12</f>
        <v>5.0380686263756559E-3</v>
      </c>
      <c r="I16" s="43">
        <f>Volumes!J12*(1+H16)</f>
        <v>97833.420714297274</v>
      </c>
      <c r="J16" s="43">
        <f t="shared" ref="J16:L16" si="18">I16*(1+$H16)</f>
        <v>98326.312201808978</v>
      </c>
      <c r="K16" s="43">
        <f t="shared" si="18"/>
        <v>98821.686910460121</v>
      </c>
      <c r="L16" s="43">
        <f t="shared" si="18"/>
        <v>99319.557350889227</v>
      </c>
      <c r="M16" s="54" t="str">
        <f>IF(Volumes!AG12="-","-",Volumes!AG12)</f>
        <v>-</v>
      </c>
      <c r="N16" s="43" t="str">
        <f>IF(M16="-","-",IF((Volumes!N12*(1+M16))&gt;=I16,I16,Volumes!N12*(1+M16)))</f>
        <v>-</v>
      </c>
      <c r="O16" s="43" t="str">
        <f t="shared" si="6"/>
        <v>-</v>
      </c>
      <c r="P16" s="43" t="str">
        <f t="shared" si="7"/>
        <v>-</v>
      </c>
      <c r="Q16" s="43" t="str">
        <f t="shared" si="8"/>
        <v>-</v>
      </c>
      <c r="R16" s="43" t="str">
        <f t="shared" si="9"/>
        <v>-</v>
      </c>
      <c r="S16" s="43" t="str">
        <f t="shared" si="10"/>
        <v>-</v>
      </c>
      <c r="T16" s="43" t="str">
        <f t="shared" si="11"/>
        <v>-</v>
      </c>
      <c r="U16" s="43" t="str">
        <f t="shared" si="12"/>
        <v>-</v>
      </c>
      <c r="V16" s="44" t="str">
        <f>Volumes!S12</f>
        <v>-</v>
      </c>
      <c r="W16" s="43"/>
    </row>
    <row r="17" spans="1:23" x14ac:dyDescent="0.2">
      <c r="A17" s="41">
        <v>6</v>
      </c>
      <c r="B17" s="42" t="s">
        <v>28</v>
      </c>
      <c r="C17" s="54">
        <f>Volumes!Y13</f>
        <v>0.1181350241791481</v>
      </c>
      <c r="D17" s="43">
        <f>Volumes!F13*(1+C17)</f>
        <v>14717121.198340081</v>
      </c>
      <c r="E17" s="43">
        <f t="shared" ref="E17:G17" si="19">D17*(1+$C17)</f>
        <v>16455728.666953439</v>
      </c>
      <c r="F17" s="43">
        <f t="shared" si="19"/>
        <v>18399726.570909485</v>
      </c>
      <c r="G17" s="43">
        <f t="shared" si="19"/>
        <v>20573378.71425359</v>
      </c>
      <c r="H17" s="54">
        <f>Volumes!AC13</f>
        <v>4.8221196056815609E-2</v>
      </c>
      <c r="I17" s="43">
        <f>Volumes!J13*(1+H17)</f>
        <v>8001996.9205965949</v>
      </c>
      <c r="J17" s="43">
        <f t="shared" ref="J17:L17" si="20">I17*(1+$H17)</f>
        <v>8387862.782950717</v>
      </c>
      <c r="K17" s="43">
        <f t="shared" si="20"/>
        <v>8792335.5587050505</v>
      </c>
      <c r="L17" s="43">
        <f t="shared" si="20"/>
        <v>9216312.4954786766</v>
      </c>
      <c r="M17" s="126">
        <f>IF(Volumes!AG13="-","-",Volumes!AG13)</f>
        <v>0.29278105782316405</v>
      </c>
      <c r="N17" s="43">
        <f>IF(M17="-","-",IF((Volumes!N13*(1+M17))&gt;=I17,I17,Volumes!N13*(1+M17)))</f>
        <v>3266656.0592741151</v>
      </c>
      <c r="O17" s="43">
        <f t="shared" si="6"/>
        <v>4223071.0758528393</v>
      </c>
      <c r="P17" s="43">
        <f t="shared" si="7"/>
        <v>5459506.2927034404</v>
      </c>
      <c r="Q17" s="43">
        <f t="shared" si="8"/>
        <v>7057946.3202733742</v>
      </c>
      <c r="R17" s="43">
        <f t="shared" si="9"/>
        <v>2808154.450963378</v>
      </c>
      <c r="S17" s="43">
        <f t="shared" si="10"/>
        <v>3630328.8816472627</v>
      </c>
      <c r="T17" s="43">
        <f t="shared" si="11"/>
        <v>4693220.4118619319</v>
      </c>
      <c r="U17" s="43">
        <f t="shared" si="12"/>
        <v>6067306.4486441333</v>
      </c>
      <c r="V17" s="44">
        <f>Volumes!S13</f>
        <v>0.85964190903751869</v>
      </c>
      <c r="W17" s="43"/>
    </row>
    <row r="18" spans="1:23" x14ac:dyDescent="0.2">
      <c r="A18" s="41">
        <v>7</v>
      </c>
      <c r="B18" s="42" t="s">
        <v>73</v>
      </c>
      <c r="C18" s="54">
        <f>Volumes!Y14</f>
        <v>3.5674100314201089E-2</v>
      </c>
      <c r="D18" s="43">
        <f>Volumes!F14*(1+C18)</f>
        <v>1475041.2309127958</v>
      </c>
      <c r="E18" s="43">
        <f t="shared" ref="E18:G18" si="21">D18*(1+$C18)</f>
        <v>1527661.9997519616</v>
      </c>
      <c r="F18" s="43">
        <f t="shared" si="21"/>
        <v>1582159.9671773061</v>
      </c>
      <c r="G18" s="43">
        <f t="shared" si="21"/>
        <v>1638602.1005595024</v>
      </c>
      <c r="H18" s="54">
        <f>Volumes!AC14</f>
        <v>2.7295335682683566E-2</v>
      </c>
      <c r="I18" s="43">
        <f>Volumes!J14*(1+H18)</f>
        <v>1059338.7317932977</v>
      </c>
      <c r="J18" s="43">
        <f t="shared" ref="J18:L18" si="22">I18*(1+$H18)</f>
        <v>1088253.7380792641</v>
      </c>
      <c r="K18" s="43">
        <f t="shared" si="22"/>
        <v>1117957.9891680726</v>
      </c>
      <c r="L18" s="43">
        <f t="shared" si="22"/>
        <v>1148473.0277615529</v>
      </c>
      <c r="M18" s="54" t="str">
        <f>IF(Volumes!AG14="-","-",Volumes!AG14)</f>
        <v>-</v>
      </c>
      <c r="N18" s="43" t="str">
        <f>IF(M18="-","-",IF((Volumes!N14*(1+M18))&gt;=I18,I18,Volumes!N14*(1+M18)))</f>
        <v>-</v>
      </c>
      <c r="O18" s="43" t="str">
        <f t="shared" ref="O18:O23" si="23">IF(N18="-","-",IF((N18*(1+$M18))&gt;=J18,J18,N18*(1+$M18)))</f>
        <v>-</v>
      </c>
      <c r="P18" s="43" t="str">
        <f t="shared" ref="P18:P29" si="24">IF(O18="-","-",IF((O18*(1+$M18))&gt;=K18,K18,O18*(1+$M18)))</f>
        <v>-</v>
      </c>
      <c r="Q18" s="43" t="str">
        <f t="shared" ref="Q18:Q29" si="25">IF(P18="-","-",IF((P18*(1+$M18))&gt;=L18,L18,P18*(1+$M18)))</f>
        <v>-</v>
      </c>
      <c r="R18" s="43" t="str">
        <f t="shared" si="9"/>
        <v>-</v>
      </c>
      <c r="S18" s="43" t="str">
        <f t="shared" si="10"/>
        <v>-</v>
      </c>
      <c r="T18" s="43" t="str">
        <f t="shared" si="11"/>
        <v>-</v>
      </c>
      <c r="U18" s="43" t="str">
        <f t="shared" si="12"/>
        <v>-</v>
      </c>
      <c r="V18" s="44" t="str">
        <f>Volumes!S14</f>
        <v>-</v>
      </c>
      <c r="W18" s="43"/>
    </row>
    <row r="19" spans="1:23" x14ac:dyDescent="0.2">
      <c r="A19" s="41">
        <v>8</v>
      </c>
      <c r="B19" s="42" t="s">
        <v>74</v>
      </c>
      <c r="C19" s="54">
        <f>Volumes!Y15</f>
        <v>-7.1707897593242342E-4</v>
      </c>
      <c r="D19" s="43">
        <f>Volumes!F15*(1+C19)</f>
        <v>128688.65385240044</v>
      </c>
      <c r="E19" s="43">
        <f t="shared" ref="E19:G19" si="26">D19*(1+$C19)</f>
        <v>128596.37392428184</v>
      </c>
      <c r="F19" s="43">
        <f t="shared" si="26"/>
        <v>128504.16016815959</v>
      </c>
      <c r="G19" s="43">
        <f t="shared" si="26"/>
        <v>128412.01253658315</v>
      </c>
      <c r="H19" s="54">
        <f>Volumes!AC15</f>
        <v>7.3815931573006227E-3</v>
      </c>
      <c r="I19" s="43">
        <f>Volumes!J15*(1+H19)</f>
        <v>103250.56900906438</v>
      </c>
      <c r="J19" s="43">
        <f t="shared" ref="J19:L19" si="27">I19*(1+$H19)</f>
        <v>104012.72270274909</v>
      </c>
      <c r="K19" s="43">
        <f t="shared" si="27"/>
        <v>104780.50230492391</v>
      </c>
      <c r="L19" s="43">
        <f t="shared" si="27"/>
        <v>105553.94934375647</v>
      </c>
      <c r="M19" s="54" t="str">
        <f>IF(Volumes!AG15="-","-",Volumes!AG15)</f>
        <v>-</v>
      </c>
      <c r="N19" s="43" t="str">
        <f>IF(M19="-","-",IF((Volumes!N15*(1+M19))&gt;=I19,I19,Volumes!N15*(1+M19)))</f>
        <v>-</v>
      </c>
      <c r="O19" s="43" t="str">
        <f t="shared" si="23"/>
        <v>-</v>
      </c>
      <c r="P19" s="43" t="str">
        <f t="shared" si="24"/>
        <v>-</v>
      </c>
      <c r="Q19" s="43" t="str">
        <f t="shared" si="25"/>
        <v>-</v>
      </c>
      <c r="R19" s="43" t="str">
        <f t="shared" si="9"/>
        <v>-</v>
      </c>
      <c r="S19" s="43" t="str">
        <f t="shared" si="10"/>
        <v>-</v>
      </c>
      <c r="T19" s="43" t="str">
        <f t="shared" si="11"/>
        <v>-</v>
      </c>
      <c r="U19" s="43" t="str">
        <f t="shared" si="12"/>
        <v>-</v>
      </c>
      <c r="V19" s="44" t="str">
        <f>Volumes!S15</f>
        <v>-</v>
      </c>
      <c r="W19" s="43"/>
    </row>
    <row r="20" spans="1:23" x14ac:dyDescent="0.2">
      <c r="A20" s="41">
        <v>9</v>
      </c>
      <c r="B20" s="42" t="s">
        <v>75</v>
      </c>
      <c r="C20" s="54">
        <f>Volumes!Y16</f>
        <v>2.9362541507340374E-2</v>
      </c>
      <c r="D20" s="43">
        <f>Volumes!F16*(1+C20)</f>
        <v>377494.00739682093</v>
      </c>
      <c r="E20" s="43">
        <f t="shared" ref="E20:G20" si="28">D20*(1+$C20)</f>
        <v>388578.19085778238</v>
      </c>
      <c r="F20" s="43">
        <f t="shared" si="28"/>
        <v>399987.83411569125</v>
      </c>
      <c r="G20" s="43">
        <f t="shared" si="28"/>
        <v>411732.49349734443</v>
      </c>
      <c r="H20" s="54">
        <f>Volumes!AC16</f>
        <v>6.7314741808950571E-2</v>
      </c>
      <c r="I20" s="43">
        <f>Volumes!J16*(1+H20)</f>
        <v>345824.9187524853</v>
      </c>
      <c r="J20" s="43">
        <f t="shared" ref="J20:L20" si="29">I20*(1+$H20)</f>
        <v>369104.03386941017</v>
      </c>
      <c r="K20" s="43">
        <f t="shared" si="29"/>
        <v>393950.17660997168</v>
      </c>
      <c r="L20" s="43">
        <f t="shared" si="29"/>
        <v>420468.83103406243</v>
      </c>
      <c r="M20" s="54" t="str">
        <f>IF(Volumes!AG16="-","-",Volumes!AG16)</f>
        <v>-</v>
      </c>
      <c r="N20" s="43" t="str">
        <f>IF(M20="-","-",IF((Volumes!N16*(1+M20))&gt;=I20,I20,Volumes!N16*(1+M20)))</f>
        <v>-</v>
      </c>
      <c r="O20" s="43" t="str">
        <f t="shared" si="23"/>
        <v>-</v>
      </c>
      <c r="P20" s="43" t="str">
        <f t="shared" si="24"/>
        <v>-</v>
      </c>
      <c r="Q20" s="43" t="str">
        <f t="shared" si="25"/>
        <v>-</v>
      </c>
      <c r="R20" s="43" t="str">
        <f t="shared" si="9"/>
        <v>-</v>
      </c>
      <c r="S20" s="43" t="str">
        <f t="shared" si="10"/>
        <v>-</v>
      </c>
      <c r="T20" s="43" t="str">
        <f t="shared" si="11"/>
        <v>-</v>
      </c>
      <c r="U20" s="43" t="str">
        <f t="shared" si="12"/>
        <v>-</v>
      </c>
      <c r="V20" s="44" t="str">
        <f>Volumes!S16</f>
        <v>-</v>
      </c>
      <c r="W20" s="43"/>
    </row>
    <row r="21" spans="1:23" x14ac:dyDescent="0.2">
      <c r="A21" s="41">
        <v>10</v>
      </c>
      <c r="B21" s="42" t="s">
        <v>76</v>
      </c>
      <c r="C21" s="54">
        <f>Volumes!Y17</f>
        <v>5.2298340914899967E-2</v>
      </c>
      <c r="D21" s="43">
        <f>Volumes!F17*(1+C21)</f>
        <v>889696.14897838875</v>
      </c>
      <c r="E21" s="43">
        <f t="shared" ref="E21:G21" si="30">D21*(1+$C21)</f>
        <v>936225.78148833418</v>
      </c>
      <c r="F21" s="43">
        <f t="shared" si="30"/>
        <v>985188.83658192982</v>
      </c>
      <c r="G21" s="43">
        <f t="shared" si="30"/>
        <v>1036712.5782230453</v>
      </c>
      <c r="H21" s="54">
        <f>Volumes!AC17</f>
        <v>3.5261899841266098E-2</v>
      </c>
      <c r="I21" s="43">
        <f>Volumes!J17*(1+H21)</f>
        <v>558198.72272781294</v>
      </c>
      <c r="J21" s="43">
        <f t="shared" ref="J21:L21" si="31">I21*(1+$H21)</f>
        <v>577881.87018016377</v>
      </c>
      <c r="K21" s="43">
        <f t="shared" si="31"/>
        <v>598259.0828065403</v>
      </c>
      <c r="L21" s="43">
        <f t="shared" si="31"/>
        <v>619354.83466359228</v>
      </c>
      <c r="M21" s="54" t="str">
        <f>IF(Volumes!AG17="-","-",Volumes!AG17)</f>
        <v>-</v>
      </c>
      <c r="N21" s="43" t="str">
        <f>IF(M21="-","-",IF((Volumes!N17*(1+M21))&gt;=I21,I21,Volumes!N17*(1+M21)))</f>
        <v>-</v>
      </c>
      <c r="O21" s="43" t="str">
        <f t="shared" si="23"/>
        <v>-</v>
      </c>
      <c r="P21" s="43" t="str">
        <f t="shared" si="24"/>
        <v>-</v>
      </c>
      <c r="Q21" s="43" t="str">
        <f t="shared" si="25"/>
        <v>-</v>
      </c>
      <c r="R21" s="43" t="str">
        <f t="shared" si="9"/>
        <v>-</v>
      </c>
      <c r="S21" s="43" t="str">
        <f t="shared" si="10"/>
        <v>-</v>
      </c>
      <c r="T21" s="43" t="str">
        <f t="shared" si="11"/>
        <v>-</v>
      </c>
      <c r="U21" s="43" t="str">
        <f t="shared" si="12"/>
        <v>-</v>
      </c>
      <c r="V21" s="44" t="str">
        <f>Volumes!S17</f>
        <v>-</v>
      </c>
      <c r="W21" s="43"/>
    </row>
    <row r="22" spans="1:23" x14ac:dyDescent="0.2">
      <c r="A22" s="41">
        <v>11</v>
      </c>
      <c r="B22" s="42" t="s">
        <v>77</v>
      </c>
      <c r="C22" s="54">
        <f>Volumes!Y18</f>
        <v>-2.8025974286293737E-2</v>
      </c>
      <c r="D22" s="43">
        <f>Volumes!F18*(1+C22)</f>
        <v>1006300.843590227</v>
      </c>
      <c r="E22" s="43">
        <f t="shared" ref="E22:G22" si="32">D22*(1+$C22)</f>
        <v>978098.28202349157</v>
      </c>
      <c r="F22" s="43">
        <f t="shared" si="32"/>
        <v>950686.12472203316</v>
      </c>
      <c r="G22" s="43">
        <f t="shared" si="32"/>
        <v>924042.21983623726</v>
      </c>
      <c r="H22" s="54">
        <f>Volumes!AC18</f>
        <v>0.18193925812591072</v>
      </c>
      <c r="I22" s="43">
        <f>Volumes!J18*(1+H22)</f>
        <v>414084.14550960594</v>
      </c>
      <c r="J22" s="43">
        <f t="shared" ref="J22:L22" si="33">I22*(1+$H22)</f>
        <v>489422.30774532532</v>
      </c>
      <c r="K22" s="43">
        <f t="shared" si="33"/>
        <v>578467.43932678096</v>
      </c>
      <c r="L22" s="43">
        <f t="shared" si="33"/>
        <v>683713.37608789082</v>
      </c>
      <c r="M22" s="126">
        <f>IF(Volumes!AG18="-","-",Volumes!AG18)</f>
        <v>0.46706575624356933</v>
      </c>
      <c r="N22" s="43">
        <f>IF(M22="-","-",IF((Volumes!N18*(1+M22))&gt;=I22,I22,Volumes!N18*(1+M22)))</f>
        <v>230100.46147226638</v>
      </c>
      <c r="O22" s="43">
        <f t="shared" si="23"/>
        <v>337572.50752180477</v>
      </c>
      <c r="P22" s="43">
        <f t="shared" si="24"/>
        <v>495241.06603451452</v>
      </c>
      <c r="Q22" s="43">
        <f t="shared" si="25"/>
        <v>683713.37608789082</v>
      </c>
      <c r="R22" s="43">
        <f t="shared" si="9"/>
        <v>7496.70601440464</v>
      </c>
      <c r="S22" s="43">
        <f t="shared" si="10"/>
        <v>10998.160678358257</v>
      </c>
      <c r="T22" s="43">
        <f t="shared" si="11"/>
        <v>16135.024912883944</v>
      </c>
      <c r="U22" s="43">
        <f t="shared" si="12"/>
        <v>22275.479787617776</v>
      </c>
      <c r="V22" s="44">
        <f>Volumes!S18</f>
        <v>3.2580143327127595E-2</v>
      </c>
      <c r="W22" s="43"/>
    </row>
    <row r="23" spans="1:23" x14ac:dyDescent="0.2">
      <c r="A23" s="41">
        <v>12</v>
      </c>
      <c r="B23" s="42" t="s">
        <v>78</v>
      </c>
      <c r="C23" s="54">
        <f>Volumes!Y19</f>
        <v>-1.8480479282938788E-2</v>
      </c>
      <c r="D23" s="43">
        <f>Volumes!F19*(1+C23)</f>
        <v>63924.403345260762</v>
      </c>
      <c r="E23" s="43">
        <f t="shared" ref="E23:G23" si="34">D23*(1+$C23)</f>
        <v>62743.049733564447</v>
      </c>
      <c r="F23" s="43">
        <f t="shared" si="34"/>
        <v>61583.528102814911</v>
      </c>
      <c r="G23" s="43">
        <f t="shared" si="34"/>
        <v>60445.434987540561</v>
      </c>
      <c r="H23" s="54">
        <f>Volumes!AC19</f>
        <v>-6.6736428564339685E-3</v>
      </c>
      <c r="I23" s="43">
        <f>Volumes!J19*(1+H23)</f>
        <v>53103.227052895039</v>
      </c>
      <c r="J23" s="43">
        <f t="shared" ref="J23:L23" si="35">I23*(1+$H23)</f>
        <v>52748.83508101989</v>
      </c>
      <c r="K23" s="43">
        <f t="shared" si="35"/>
        <v>52396.808194596226</v>
      </c>
      <c r="L23" s="43">
        <f t="shared" si="35"/>
        <v>52047.130609888416</v>
      </c>
      <c r="M23" s="54" t="str">
        <f>IF(Volumes!AG19="-","-",Volumes!AG19)</f>
        <v>-</v>
      </c>
      <c r="N23" s="43" t="str">
        <f>IF(M23="-","-",IF((Volumes!N19*(1+M23))&gt;=I23,I23,Volumes!N19*(1+M23)))</f>
        <v>-</v>
      </c>
      <c r="O23" s="43" t="str">
        <f t="shared" si="23"/>
        <v>-</v>
      </c>
      <c r="P23" s="43" t="str">
        <f t="shared" si="24"/>
        <v>-</v>
      </c>
      <c r="Q23" s="43" t="str">
        <f t="shared" si="25"/>
        <v>-</v>
      </c>
      <c r="R23" s="43" t="str">
        <f t="shared" si="9"/>
        <v>-</v>
      </c>
      <c r="S23" s="43" t="str">
        <f t="shared" si="10"/>
        <v>-</v>
      </c>
      <c r="T23" s="43" t="str">
        <f t="shared" si="11"/>
        <v>-</v>
      </c>
      <c r="U23" s="43" t="str">
        <f t="shared" si="12"/>
        <v>-</v>
      </c>
      <c r="V23" s="44" t="str">
        <f>Volumes!S19</f>
        <v>-</v>
      </c>
      <c r="W23" s="43"/>
    </row>
    <row r="24" spans="1:23" x14ac:dyDescent="0.2">
      <c r="A24" s="41">
        <v>13</v>
      </c>
      <c r="B24" s="42" t="s">
        <v>79</v>
      </c>
      <c r="C24" s="54">
        <f>Volumes!Y20</f>
        <v>-1.7864970089219833E-3</v>
      </c>
      <c r="D24" s="43">
        <f>Volumes!F20*(1+C24)</f>
        <v>346626.64427314285</v>
      </c>
      <c r="E24" s="43">
        <f t="shared" ref="E24:G24" si="36">D24*(1+$C24)</f>
        <v>346007.39680993621</v>
      </c>
      <c r="F24" s="43">
        <f t="shared" si="36"/>
        <v>345389.2556304704</v>
      </c>
      <c r="G24" s="43">
        <f t="shared" si="36"/>
        <v>344772.21875837276</v>
      </c>
      <c r="H24" s="54">
        <f>Volumes!AC20</f>
        <v>1.75307539787968E-2</v>
      </c>
      <c r="I24" s="43">
        <f>Volumes!J20*(1+H24)</f>
        <v>258044.78167826889</v>
      </c>
      <c r="J24" s="43">
        <f t="shared" ref="J24:L24" si="37">I24*(1+$H24)</f>
        <v>262568.50126138295</v>
      </c>
      <c r="K24" s="43">
        <f t="shared" si="37"/>
        <v>267171.52505957766</v>
      </c>
      <c r="L24" s="43">
        <f t="shared" si="37"/>
        <v>271855.24333553703</v>
      </c>
      <c r="M24" s="54" t="str">
        <f>IF(Volumes!AG20="-","-",Volumes!AG20)</f>
        <v>-</v>
      </c>
      <c r="N24" s="43" t="str">
        <f>IF(M24="-","-",IF((Volumes!N20*(1+M24))&gt;=I24,I24,Volumes!N20*(1+M24)))</f>
        <v>-</v>
      </c>
      <c r="O24" s="43" t="str">
        <f>IF(N24="-","-",IF((N24*(1+$M24))&gt;=J24,J24,N24*(1+$M24)))</f>
        <v>-</v>
      </c>
      <c r="P24" s="43" t="str">
        <f t="shared" si="24"/>
        <v>-</v>
      </c>
      <c r="Q24" s="43" t="str">
        <f t="shared" si="25"/>
        <v>-</v>
      </c>
      <c r="R24" s="43" t="str">
        <f t="shared" si="9"/>
        <v>-</v>
      </c>
      <c r="S24" s="43" t="str">
        <f t="shared" si="10"/>
        <v>-</v>
      </c>
      <c r="T24" s="43" t="str">
        <f t="shared" si="11"/>
        <v>-</v>
      </c>
      <c r="U24" s="43" t="str">
        <f t="shared" si="12"/>
        <v>-</v>
      </c>
      <c r="V24" s="44" t="str">
        <f>Volumes!S20</f>
        <v>-</v>
      </c>
      <c r="W24" s="43"/>
    </row>
    <row r="25" spans="1:23" x14ac:dyDescent="0.2">
      <c r="A25" s="41">
        <v>14</v>
      </c>
      <c r="B25" s="42" t="s">
        <v>80</v>
      </c>
      <c r="C25" s="54">
        <f>Volumes!Y21</f>
        <v>-9.6529821528616947E-3</v>
      </c>
      <c r="D25" s="43">
        <f>Volumes!F21*(1+C25)</f>
        <v>168385.23722998647</v>
      </c>
      <c r="E25" s="43">
        <f t="shared" ref="E25:G25" si="38">D25*(1+$C25)</f>
        <v>166759.81754020002</v>
      </c>
      <c r="F25" s="43">
        <f t="shared" si="38"/>
        <v>165150.08799766999</v>
      </c>
      <c r="G25" s="43">
        <f t="shared" si="38"/>
        <v>163555.89714568495</v>
      </c>
      <c r="H25" s="54">
        <f>Volumes!AC21</f>
        <v>8.5442647171097754E-3</v>
      </c>
      <c r="I25" s="43">
        <f>Volumes!J21*(1+H25)</f>
        <v>132719.38251544806</v>
      </c>
      <c r="J25" s="43">
        <f t="shared" ref="J25:L25" si="39">I25*(1+$H25)</f>
        <v>133853.37205275139</v>
      </c>
      <c r="K25" s="43">
        <f t="shared" si="39"/>
        <v>134997.05069684787</v>
      </c>
      <c r="L25" s="43">
        <f t="shared" si="39"/>
        <v>136150.50123403082</v>
      </c>
      <c r="M25" s="54" t="str">
        <f>IF(Volumes!AG21="-","-",Volumes!AG21)</f>
        <v>-</v>
      </c>
      <c r="N25" s="43" t="str">
        <f>IF(M25="-","-",IF((Volumes!N21*(1+M25))&gt;=I25,I25,Volumes!N21*(1+M25)))</f>
        <v>-</v>
      </c>
      <c r="O25" s="43" t="str">
        <f t="shared" ref="O25:O31" si="40">IF(N25="-","-",IF((N25*(1+$M25))&gt;=J25,J25,N25*(1+$M25)))</f>
        <v>-</v>
      </c>
      <c r="P25" s="43" t="str">
        <f t="shared" si="24"/>
        <v>-</v>
      </c>
      <c r="Q25" s="43" t="str">
        <f t="shared" si="25"/>
        <v>-</v>
      </c>
      <c r="R25" s="43" t="str">
        <f t="shared" si="9"/>
        <v>-</v>
      </c>
      <c r="S25" s="43" t="str">
        <f t="shared" si="10"/>
        <v>-</v>
      </c>
      <c r="T25" s="43" t="str">
        <f t="shared" si="11"/>
        <v>-</v>
      </c>
      <c r="U25" s="43" t="str">
        <f t="shared" si="12"/>
        <v>-</v>
      </c>
      <c r="V25" s="44" t="str">
        <f>Volumes!S21</f>
        <v>-</v>
      </c>
      <c r="W25" s="43"/>
    </row>
    <row r="26" spans="1:23" x14ac:dyDescent="0.2">
      <c r="A26" s="41">
        <v>15</v>
      </c>
      <c r="B26" s="42" t="s">
        <v>29</v>
      </c>
      <c r="C26" s="54">
        <f>Volumes!Y22</f>
        <v>1.8603594109688901E-2</v>
      </c>
      <c r="D26" s="43">
        <f>Volumes!F22*(1+C26)</f>
        <v>24866007.713554364</v>
      </c>
      <c r="E26" s="43">
        <f t="shared" ref="E26:G26" si="41">D26*(1+$C26)</f>
        <v>25328604.828185722</v>
      </c>
      <c r="F26" s="43">
        <f t="shared" si="41"/>
        <v>25799807.911773998</v>
      </c>
      <c r="G26" s="43">
        <f t="shared" si="41"/>
        <v>26279777.066272583</v>
      </c>
      <c r="H26" s="54">
        <f>Volumes!AC22</f>
        <v>2.0302953086714592E-2</v>
      </c>
      <c r="I26" s="43">
        <f>Volumes!J22*(1+H26)</f>
        <v>17918908.385415882</v>
      </c>
      <c r="J26" s="43">
        <f t="shared" ref="J26:L26" si="42">I26*(1+$H26)</f>
        <v>18282715.141730115</v>
      </c>
      <c r="K26" s="43">
        <f t="shared" si="42"/>
        <v>18653908.249550425</v>
      </c>
      <c r="L26" s="43">
        <f t="shared" si="42"/>
        <v>19032637.673624922</v>
      </c>
      <c r="M26" s="54">
        <f>IF(Volumes!AG22="-","-",Volumes!AG22)</f>
        <v>6.3152146249510446E-2</v>
      </c>
      <c r="N26" s="43">
        <f>IF(M26="-","-",IF((Volumes!N22*(1+M26))&gt;=I26,I26,Volumes!N22*(1+M26)))</f>
        <v>12928125.718388956</v>
      </c>
      <c r="O26" s="43">
        <f t="shared" si="40"/>
        <v>13744564.604488712</v>
      </c>
      <c r="P26" s="43">
        <f t="shared" si="24"/>
        <v>14612563.358527226</v>
      </c>
      <c r="Q26" s="43">
        <f t="shared" si="25"/>
        <v>15535378.096825175</v>
      </c>
      <c r="R26" s="43">
        <f t="shared" si="9"/>
        <v>12928035.350456525</v>
      </c>
      <c r="S26" s="43">
        <f t="shared" si="10"/>
        <v>13744468.529627396</v>
      </c>
      <c r="T26" s="43">
        <f t="shared" si="11"/>
        <v>14612461.216332218</v>
      </c>
      <c r="U26" s="43">
        <f t="shared" si="12"/>
        <v>15535269.504131328</v>
      </c>
      <c r="V26" s="44">
        <f>Volumes!S22</f>
        <v>0.99999300997419116</v>
      </c>
      <c r="W26" s="43"/>
    </row>
    <row r="27" spans="1:23" x14ac:dyDescent="0.2">
      <c r="A27" s="41">
        <v>16</v>
      </c>
      <c r="B27" s="42" t="s">
        <v>81</v>
      </c>
      <c r="C27" s="54">
        <f>Volumes!Y23</f>
        <v>-2.8132060775669398E-3</v>
      </c>
      <c r="D27" s="43">
        <f>Volumes!F23*(1+C27)</f>
        <v>74132.860633781514</v>
      </c>
      <c r="E27" s="43">
        <f t="shared" ref="E27:G27" si="43">D27*(1+$C27)</f>
        <v>73924.309619699139</v>
      </c>
      <c r="F27" s="43">
        <f t="shared" si="43"/>
        <v>73716.345302597067</v>
      </c>
      <c r="G27" s="43">
        <f t="shared" si="43"/>
        <v>73508.966031975782</v>
      </c>
      <c r="H27" s="54">
        <f>Volumes!AC23</f>
        <v>9.1120771783094068E-3</v>
      </c>
      <c r="I27" s="43">
        <f>Volumes!J23*(1+H27)</f>
        <v>59525.503208594113</v>
      </c>
      <c r="J27" s="43">
        <f t="shared" ref="J27:L27" si="44">I27*(1+$H27)</f>
        <v>60067.90418790852</v>
      </c>
      <c r="K27" s="43">
        <f t="shared" si="44"/>
        <v>60615.24756680803</v>
      </c>
      <c r="L27" s="43">
        <f t="shared" si="44"/>
        <v>61167.578380819112</v>
      </c>
      <c r="M27" s="54" t="str">
        <f>IF(Volumes!AG23="-","-",Volumes!AG23)</f>
        <v>-</v>
      </c>
      <c r="N27" s="43" t="str">
        <f>IF(M27="-","-",IF((Volumes!N23*(1+M27))&gt;=I27,I27,Volumes!N23*(1+M27)))</f>
        <v>-</v>
      </c>
      <c r="O27" s="43" t="str">
        <f t="shared" si="40"/>
        <v>-</v>
      </c>
      <c r="P27" s="43" t="str">
        <f t="shared" si="24"/>
        <v>-</v>
      </c>
      <c r="Q27" s="43" t="str">
        <f t="shared" si="25"/>
        <v>-</v>
      </c>
      <c r="R27" s="43" t="str">
        <f t="shared" si="9"/>
        <v>-</v>
      </c>
      <c r="S27" s="43" t="str">
        <f t="shared" si="10"/>
        <v>-</v>
      </c>
      <c r="T27" s="43" t="str">
        <f t="shared" si="11"/>
        <v>-</v>
      </c>
      <c r="U27" s="43" t="str">
        <f t="shared" si="12"/>
        <v>-</v>
      </c>
      <c r="V27" s="44" t="str">
        <f>Volumes!S23</f>
        <v>-</v>
      </c>
      <c r="W27" s="43"/>
    </row>
    <row r="28" spans="1:23" x14ac:dyDescent="0.2">
      <c r="A28" s="41">
        <v>17</v>
      </c>
      <c r="B28" s="42" t="s">
        <v>30</v>
      </c>
      <c r="C28" s="54">
        <f>Volumes!Y24</f>
        <v>-4.0387499966007469E-2</v>
      </c>
      <c r="D28" s="43">
        <f>Volumes!F24*(1+C28)</f>
        <v>1071144.4224629435</v>
      </c>
      <c r="E28" s="43">
        <f t="shared" ref="E28:G28" si="45">D28*(1+$C28)</f>
        <v>1027883.5771371323</v>
      </c>
      <c r="F28" s="43">
        <f t="shared" si="45"/>
        <v>986369.92920044682</v>
      </c>
      <c r="G28" s="43">
        <f t="shared" si="45"/>
        <v>946532.91371839307</v>
      </c>
      <c r="H28" s="54">
        <f>Volumes!AC24</f>
        <v>1.2334926095923729E-2</v>
      </c>
      <c r="I28" s="43">
        <f>Volumes!J24*(1+H28)</f>
        <v>826963.2407737209</v>
      </c>
      <c r="J28" s="43">
        <f t="shared" ref="J28:L28" si="46">I28*(1+$H28)</f>
        <v>837163.77123271034</v>
      </c>
      <c r="K28" s="43">
        <f t="shared" si="46"/>
        <v>847490.12448105065</v>
      </c>
      <c r="L28" s="43">
        <f t="shared" si="46"/>
        <v>857943.85253354965</v>
      </c>
      <c r="M28" s="54">
        <f>IF(Volumes!AG24="-","-",Volumes!AG24)</f>
        <v>2.8237745549056742E-3</v>
      </c>
      <c r="N28" s="43">
        <f>IF(M28="-","-",IF((Volumes!N24*(1+M28))&gt;=I28,I28,Volumes!N24*(1+M28)))</f>
        <v>345818.76453638641</v>
      </c>
      <c r="O28" s="43">
        <f t="shared" si="40"/>
        <v>346795.27876429312</v>
      </c>
      <c r="P28" s="43">
        <f t="shared" si="24"/>
        <v>347774.55044822913</v>
      </c>
      <c r="Q28" s="43">
        <f t="shared" si="25"/>
        <v>348756.58737462858</v>
      </c>
      <c r="R28" s="43">
        <f t="shared" si="9"/>
        <v>345818.76453638641</v>
      </c>
      <c r="S28" s="43">
        <f t="shared" si="10"/>
        <v>346795.27876429312</v>
      </c>
      <c r="T28" s="43">
        <f t="shared" si="11"/>
        <v>347774.55044822913</v>
      </c>
      <c r="U28" s="43">
        <f t="shared" si="12"/>
        <v>348756.58737462858</v>
      </c>
      <c r="V28" s="44">
        <f>Volumes!S24</f>
        <v>1</v>
      </c>
      <c r="W28" s="43"/>
    </row>
    <row r="29" spans="1:23" x14ac:dyDescent="0.2">
      <c r="A29" s="41">
        <v>18</v>
      </c>
      <c r="B29" s="42" t="s">
        <v>31</v>
      </c>
      <c r="C29" s="54">
        <f>Volumes!Y25</f>
        <v>4.1083952927434463E-2</v>
      </c>
      <c r="D29" s="43">
        <f>Volumes!F25*(1+C29)</f>
        <v>8367346.1016063327</v>
      </c>
      <c r="E29" s="43">
        <f t="shared" ref="E29:G29" si="47">D29*(1+$C29)</f>
        <v>8711109.7549722791</v>
      </c>
      <c r="F29" s="43">
        <f t="shared" si="47"/>
        <v>9068996.5780912749</v>
      </c>
      <c r="G29" s="43">
        <f t="shared" si="47"/>
        <v>9441586.8066046406</v>
      </c>
      <c r="H29" s="54">
        <f>Volumes!AC25</f>
        <v>2.8530602068220723E-2</v>
      </c>
      <c r="I29" s="43">
        <f>Volumes!J25*(1+H29)</f>
        <v>17833032.821144953</v>
      </c>
      <c r="J29" s="43">
        <f t="shared" ref="J29:L29" si="48">I29*(1+$H29)</f>
        <v>18341819.98423456</v>
      </c>
      <c r="K29" s="43">
        <f t="shared" si="48"/>
        <v>18865123.151411697</v>
      </c>
      <c r="L29" s="43">
        <f t="shared" si="48"/>
        <v>19403356.473012604</v>
      </c>
      <c r="M29" s="54">
        <f>IF(Volumes!AG25="-","-",Volumes!AG25)</f>
        <v>0.25783626458453279</v>
      </c>
      <c r="N29" s="43">
        <f>IF(M29="-","-",IF((Volumes!N25*(1+M29))&gt;=I29,I29,Volumes!N25*(1+M29)))</f>
        <v>15295000.932843328</v>
      </c>
      <c r="O29" s="43">
        <f t="shared" si="40"/>
        <v>18341819.98423456</v>
      </c>
      <c r="P29" s="43">
        <f t="shared" si="24"/>
        <v>18865123.151411697</v>
      </c>
      <c r="Q29" s="43">
        <f t="shared" si="25"/>
        <v>19403356.473012604</v>
      </c>
      <c r="R29" s="43">
        <f t="shared" si="9"/>
        <v>14787079.102186507</v>
      </c>
      <c r="S29" s="43">
        <f t="shared" si="10"/>
        <v>17732718.302915577</v>
      </c>
      <c r="T29" s="43">
        <f t="shared" si="11"/>
        <v>18238643.432403918</v>
      </c>
      <c r="U29" s="43">
        <f t="shared" si="12"/>
        <v>18759002.910438001</v>
      </c>
      <c r="V29" s="44">
        <f>Volumes!S25</f>
        <v>0.96679164434922338</v>
      </c>
      <c r="W29" s="43"/>
    </row>
    <row r="30" spans="1:23" x14ac:dyDescent="0.2">
      <c r="A30" s="41">
        <v>19</v>
      </c>
      <c r="B30" s="42" t="s">
        <v>82</v>
      </c>
      <c r="C30" s="54">
        <f>Volumes!Y26</f>
        <v>9.5728157538961332E-3</v>
      </c>
      <c r="D30" s="43">
        <f>Volumes!F26*(1+C30)</f>
        <v>159012.37261191924</v>
      </c>
      <c r="E30" s="43">
        <f t="shared" ref="E30:G30" si="49">D30*(1+$C30)</f>
        <v>160534.56875752303</v>
      </c>
      <c r="F30" s="43">
        <f t="shared" si="49"/>
        <v>162071.33660636997</v>
      </c>
      <c r="G30" s="43">
        <f t="shared" si="49"/>
        <v>163622.81565069043</v>
      </c>
      <c r="H30" s="54">
        <f>Volumes!AC26</f>
        <v>1.0201726993906956E-2</v>
      </c>
      <c r="I30" s="43">
        <f>Volumes!J26*(1+H30)</f>
        <v>112508.18673876541</v>
      </c>
      <c r="J30" s="43">
        <f t="shared" ref="J30:L30" si="50">I30*(1+$H30)</f>
        <v>113655.96454445379</v>
      </c>
      <c r="K30" s="43">
        <f t="shared" si="50"/>
        <v>114815.45166596548</v>
      </c>
      <c r="L30" s="43">
        <f t="shared" si="50"/>
        <v>115986.76755854378</v>
      </c>
      <c r="M30" s="54">
        <f>IF(Volumes!AG26="-","-",Volumes!AG26)</f>
        <v>1.696437125631953E-2</v>
      </c>
      <c r="N30" s="43">
        <f>IF(M30="-","-",IF((Volumes!N26*(1+M30))&gt;=I30,I30,Volumes!N26*(1+M30)))</f>
        <v>112508.18673876541</v>
      </c>
      <c r="O30" s="43">
        <f t="shared" si="40"/>
        <v>113655.96454445379</v>
      </c>
      <c r="P30" s="43">
        <f t="shared" ref="P30:P62" si="51">IF(O30="-","-",IF((O30*(1+$M30))&gt;=K30,K30,O30*(1+$M30)))</f>
        <v>114815.45166596548</v>
      </c>
      <c r="Q30" s="43">
        <f t="shared" ref="Q30:Q62" si="52">IF(P30="-","-",IF((P30*(1+$M30))&gt;=L30,L30,P30*(1+$M30)))</f>
        <v>115986.76755854378</v>
      </c>
      <c r="R30" s="43">
        <f t="shared" si="9"/>
        <v>112508.18673876541</v>
      </c>
      <c r="S30" s="43">
        <f t="shared" si="10"/>
        <v>113655.96454445379</v>
      </c>
      <c r="T30" s="43">
        <f t="shared" si="11"/>
        <v>114815.45166596548</v>
      </c>
      <c r="U30" s="43">
        <f t="shared" si="12"/>
        <v>115986.76755854378</v>
      </c>
      <c r="V30" s="44">
        <f>Volumes!S26</f>
        <v>1</v>
      </c>
      <c r="W30" s="43"/>
    </row>
    <row r="31" spans="1:23" x14ac:dyDescent="0.2">
      <c r="A31" s="41">
        <v>20</v>
      </c>
      <c r="B31" s="42" t="s">
        <v>32</v>
      </c>
      <c r="C31" s="54">
        <f>Volumes!Y27</f>
        <v>3.0650543328028971E-2</v>
      </c>
      <c r="D31" s="43">
        <f>Volumes!F27*(1+C31)</f>
        <v>255936.29617193283</v>
      </c>
      <c r="E31" s="43">
        <f t="shared" ref="E31:G31" si="53">D31*(1+$C31)</f>
        <v>263780.88270696596</v>
      </c>
      <c r="F31" s="43">
        <f t="shared" si="53"/>
        <v>271865.91008148156</v>
      </c>
      <c r="G31" s="43">
        <f t="shared" si="53"/>
        <v>280198.74793784809</v>
      </c>
      <c r="H31" s="54">
        <f>Volumes!AC27</f>
        <v>2.681076340050316E-2</v>
      </c>
      <c r="I31" s="43">
        <f>Volumes!J27*(1+H31)</f>
        <v>210562.94919672419</v>
      </c>
      <c r="J31" s="43">
        <f t="shared" ref="J31:L31" si="54">I31*(1+$H31)</f>
        <v>216208.30260854974</v>
      </c>
      <c r="K31" s="43">
        <f t="shared" si="54"/>
        <v>222005.01225501197</v>
      </c>
      <c r="L31" s="43">
        <f t="shared" si="54"/>
        <v>227957.13611230694</v>
      </c>
      <c r="M31" s="54" t="str">
        <f>IF(Volumes!AG27="-","-",Volumes!AG27)</f>
        <v>-</v>
      </c>
      <c r="N31" s="43" t="str">
        <f>IF(M31="-","-",IF((Volumes!N27*(1+M31))&gt;=I31,I31,Volumes!N27*(1+M31)))</f>
        <v>-</v>
      </c>
      <c r="O31" s="43" t="str">
        <f t="shared" si="40"/>
        <v>-</v>
      </c>
      <c r="P31" s="43" t="str">
        <f t="shared" si="51"/>
        <v>-</v>
      </c>
      <c r="Q31" s="43" t="str">
        <f t="shared" si="52"/>
        <v>-</v>
      </c>
      <c r="R31" s="43" t="str">
        <f t="shared" si="9"/>
        <v>-</v>
      </c>
      <c r="S31" s="43" t="str">
        <f t="shared" si="10"/>
        <v>-</v>
      </c>
      <c r="T31" s="43" t="str">
        <f t="shared" si="11"/>
        <v>-</v>
      </c>
      <c r="U31" s="43" t="str">
        <f t="shared" si="12"/>
        <v>-</v>
      </c>
      <c r="V31" s="44" t="str">
        <f>Volumes!S27</f>
        <v>-</v>
      </c>
      <c r="W31" s="43"/>
    </row>
    <row r="32" spans="1:23" x14ac:dyDescent="0.2">
      <c r="A32" s="41">
        <v>21</v>
      </c>
      <c r="B32" s="42" t="s">
        <v>83</v>
      </c>
      <c r="C32" s="54">
        <f>Volumes!Y28</f>
        <v>2.1410640584229451E-3</v>
      </c>
      <c r="D32" s="43">
        <f>Volumes!F28*(1+C32)</f>
        <v>238776.14276894421</v>
      </c>
      <c r="E32" s="43">
        <f t="shared" ref="E32:G32" si="55">D32*(1+$C32)</f>
        <v>239287.37778623565</v>
      </c>
      <c r="F32" s="43">
        <f t="shared" si="55"/>
        <v>239799.70739044805</v>
      </c>
      <c r="G32" s="43">
        <f t="shared" si="55"/>
        <v>240313.13392516208</v>
      </c>
      <c r="H32" s="54">
        <f>Volumes!AC28</f>
        <v>1.3976303297178456E-2</v>
      </c>
      <c r="I32" s="43">
        <f>Volumes!J28*(1+H32)</f>
        <v>185530.28614319462</v>
      </c>
      <c r="J32" s="43">
        <f t="shared" ref="J32:L32" si="56">I32*(1+$H32)</f>
        <v>188123.31369314421</v>
      </c>
      <c r="K32" s="43">
        <f t="shared" si="56"/>
        <v>190752.58218258983</v>
      </c>
      <c r="L32" s="43">
        <f t="shared" si="56"/>
        <v>193418.59812589368</v>
      </c>
      <c r="M32" s="54" t="str">
        <f>IF(Volumes!AG28="-","-",Volumes!AG28)</f>
        <v>-</v>
      </c>
      <c r="N32" s="43" t="str">
        <f>IF(M32="-","-",IF((Volumes!N28*(1+M32))&gt;=I32,I32,Volumes!N28*(1+M32)))</f>
        <v>-</v>
      </c>
      <c r="O32" s="43" t="str">
        <f>IF(N32="-","-",IF((N32*(1+$M32))&gt;=J32,J32,N32*(1+$M32)))</f>
        <v>-</v>
      </c>
      <c r="P32" s="43" t="str">
        <f t="shared" si="51"/>
        <v>-</v>
      </c>
      <c r="Q32" s="43" t="str">
        <f t="shared" si="52"/>
        <v>-</v>
      </c>
      <c r="R32" s="43" t="str">
        <f t="shared" si="9"/>
        <v>-</v>
      </c>
      <c r="S32" s="43" t="str">
        <f t="shared" si="10"/>
        <v>-</v>
      </c>
      <c r="T32" s="43" t="str">
        <f t="shared" si="11"/>
        <v>-</v>
      </c>
      <c r="U32" s="43" t="str">
        <f t="shared" si="12"/>
        <v>-</v>
      </c>
      <c r="V32" s="44" t="str">
        <f>Volumes!S28</f>
        <v>-</v>
      </c>
      <c r="W32" s="43"/>
    </row>
    <row r="33" spans="1:23" x14ac:dyDescent="0.2">
      <c r="A33" s="41">
        <v>22</v>
      </c>
      <c r="B33" s="42" t="s">
        <v>84</v>
      </c>
      <c r="C33" s="54">
        <f>Volumes!Y29</f>
        <v>-3.6336911494224376E-2</v>
      </c>
      <c r="D33" s="43">
        <f>Volumes!F29*(1+C33)</f>
        <v>1392724.5383983962</v>
      </c>
      <c r="E33" s="43">
        <f t="shared" ref="E33:G33" si="57">D33*(1+$C33)</f>
        <v>1342117.2301107792</v>
      </c>
      <c r="F33" s="43">
        <f t="shared" si="57"/>
        <v>1293348.8351053703</v>
      </c>
      <c r="G33" s="43">
        <f t="shared" si="57"/>
        <v>1246352.5329529883</v>
      </c>
      <c r="H33" s="54">
        <f>Volumes!AC29</f>
        <v>1.1895029654433337E-2</v>
      </c>
      <c r="I33" s="43">
        <f>Volumes!J29*(1+H33)</f>
        <v>1028816.9502353445</v>
      </c>
      <c r="J33" s="43">
        <f t="shared" ref="J33:L33" si="58">I33*(1+$H33)</f>
        <v>1041054.7583673776</v>
      </c>
      <c r="K33" s="43">
        <f t="shared" si="58"/>
        <v>1053438.1355900464</v>
      </c>
      <c r="L33" s="43">
        <f t="shared" si="58"/>
        <v>1065968.813452001</v>
      </c>
      <c r="M33" s="54" t="str">
        <f>IF(Volumes!AG29="-","-",Volumes!AG29)</f>
        <v>-</v>
      </c>
      <c r="N33" s="43" t="str">
        <f>IF(M33="-","-",IF((Volumes!N29*(1+M33))&gt;=I33,I33,Volumes!N29*(1+M33)))</f>
        <v>-</v>
      </c>
      <c r="O33" s="43" t="str">
        <f t="shared" ref="O33:O43" si="59">IF(N33="-","-",IF((N33*(1+$M33))&gt;=J33,J33,N33*(1+$M33)))</f>
        <v>-</v>
      </c>
      <c r="P33" s="43" t="str">
        <f t="shared" si="51"/>
        <v>-</v>
      </c>
      <c r="Q33" s="43" t="str">
        <f t="shared" si="52"/>
        <v>-</v>
      </c>
      <c r="R33" s="43" t="str">
        <f t="shared" si="9"/>
        <v>-</v>
      </c>
      <c r="S33" s="43" t="str">
        <f t="shared" si="10"/>
        <v>-</v>
      </c>
      <c r="T33" s="43" t="str">
        <f t="shared" si="11"/>
        <v>-</v>
      </c>
      <c r="U33" s="43" t="str">
        <f t="shared" si="12"/>
        <v>-</v>
      </c>
      <c r="V33" s="44" t="str">
        <f>Volumes!S29</f>
        <v>-</v>
      </c>
      <c r="W33" s="43"/>
    </row>
    <row r="34" spans="1:23" x14ac:dyDescent="0.2">
      <c r="A34" s="41">
        <v>23</v>
      </c>
      <c r="B34" s="42" t="s">
        <v>33</v>
      </c>
      <c r="C34" s="54">
        <f>Volumes!Y30</f>
        <v>6.75599631082206E-2</v>
      </c>
      <c r="D34" s="43">
        <f>Volumes!F30*(1+C34)</f>
        <v>519276.11189532204</v>
      </c>
      <c r="E34" s="43">
        <f t="shared" ref="E34:G34" si="60">D34*(1+$C34)</f>
        <v>554358.38685795025</v>
      </c>
      <c r="F34" s="43">
        <f t="shared" si="60"/>
        <v>591810.81902280613</v>
      </c>
      <c r="G34" s="43">
        <f t="shared" si="60"/>
        <v>631793.5361230328</v>
      </c>
      <c r="H34" s="54">
        <f>Volumes!AC30</f>
        <v>2.9341741373300336E-2</v>
      </c>
      <c r="I34" s="43">
        <f>Volumes!J30*(1+H34)</f>
        <v>333010.58148560737</v>
      </c>
      <c r="J34" s="43">
        <f t="shared" ref="J34:L34" si="61">I34*(1+$H34)</f>
        <v>342781.69184213044</v>
      </c>
      <c r="K34" s="43">
        <f t="shared" si="61"/>
        <v>352839.5035916646</v>
      </c>
      <c r="L34" s="43">
        <f t="shared" si="61"/>
        <v>363192.42905233492</v>
      </c>
      <c r="M34" s="54" t="str">
        <f>IF(Volumes!AG30="-","-",Volumes!AG30)</f>
        <v>-</v>
      </c>
      <c r="N34" s="43" t="str">
        <f>IF(M34="-","-",IF((Volumes!N30*(1+M34))&gt;=I34,I34,Volumes!N30*(1+M34)))</f>
        <v>-</v>
      </c>
      <c r="O34" s="43" t="str">
        <f t="shared" si="59"/>
        <v>-</v>
      </c>
      <c r="P34" s="43" t="str">
        <f t="shared" si="51"/>
        <v>-</v>
      </c>
      <c r="Q34" s="43" t="str">
        <f t="shared" si="52"/>
        <v>-</v>
      </c>
      <c r="R34" s="43" t="str">
        <f t="shared" si="9"/>
        <v>-</v>
      </c>
      <c r="S34" s="43" t="str">
        <f t="shared" si="10"/>
        <v>-</v>
      </c>
      <c r="T34" s="43" t="str">
        <f t="shared" si="11"/>
        <v>-</v>
      </c>
      <c r="U34" s="43" t="str">
        <f t="shared" si="12"/>
        <v>-</v>
      </c>
      <c r="V34" s="44" t="str">
        <f>Volumes!S30</f>
        <v>-</v>
      </c>
      <c r="W34" s="43"/>
    </row>
    <row r="35" spans="1:23" x14ac:dyDescent="0.2">
      <c r="A35" s="41">
        <v>24</v>
      </c>
      <c r="B35" s="42" t="s">
        <v>85</v>
      </c>
      <c r="C35" s="54">
        <f>Volumes!Y31</f>
        <v>-2.6584828322000778E-2</v>
      </c>
      <c r="D35" s="43">
        <f>Volumes!F31*(1+C35)</f>
        <v>289889.85203190992</v>
      </c>
      <c r="E35" s="43">
        <f t="shared" ref="E35:G35" si="62">D35*(1+$C35)</f>
        <v>282183.18008335138</v>
      </c>
      <c r="F35" s="43">
        <f t="shared" si="62"/>
        <v>274681.38868547924</v>
      </c>
      <c r="G35" s="43">
        <f t="shared" si="62"/>
        <v>267379.03112402698</v>
      </c>
      <c r="H35" s="54">
        <f>Volumes!AC31</f>
        <v>6.2582084207533798E-4</v>
      </c>
      <c r="I35" s="43">
        <f>Volumes!J31*(1+H35)</f>
        <v>227403.22467039086</v>
      </c>
      <c r="J35" s="43">
        <f t="shared" ref="J35:L35" si="63">I35*(1+$H35)</f>
        <v>227545.53834794473</v>
      </c>
      <c r="K35" s="43">
        <f t="shared" si="63"/>
        <v>227687.94108836411</v>
      </c>
      <c r="L35" s="43">
        <f t="shared" si="63"/>
        <v>227830.43294738643</v>
      </c>
      <c r="M35" s="54">
        <f>IF(Volumes!AG31="-","-",Volumes!AG31)</f>
        <v>8.2709851800610492E-3</v>
      </c>
      <c r="N35" s="43">
        <f>IF(M35="-","-",IF((Volumes!N31*(1+M35))&gt;=I35,I35,Volumes!N31*(1+M35)))</f>
        <v>152130.95105692316</v>
      </c>
      <c r="O35" s="43">
        <f t="shared" si="59"/>
        <v>153389.22389854357</v>
      </c>
      <c r="P35" s="43">
        <f t="shared" si="51"/>
        <v>154657.9038961895</v>
      </c>
      <c r="Q35" s="43">
        <f t="shared" si="52"/>
        <v>155937.07712729421</v>
      </c>
      <c r="R35" s="43">
        <f t="shared" si="9"/>
        <v>152130.95105692316</v>
      </c>
      <c r="S35" s="43">
        <f t="shared" si="10"/>
        <v>153389.22389854357</v>
      </c>
      <c r="T35" s="43">
        <f t="shared" si="11"/>
        <v>154657.9038961895</v>
      </c>
      <c r="U35" s="43">
        <f t="shared" si="12"/>
        <v>155937.07712729421</v>
      </c>
      <c r="V35" s="44">
        <f>Volumes!S31</f>
        <v>1</v>
      </c>
      <c r="W35" s="43"/>
    </row>
    <row r="36" spans="1:23" x14ac:dyDescent="0.2">
      <c r="A36" s="41">
        <v>25</v>
      </c>
      <c r="B36" s="42" t="s">
        <v>86</v>
      </c>
      <c r="C36" s="54">
        <f>Volumes!Y32</f>
        <v>6.2923916937329724E-2</v>
      </c>
      <c r="D36" s="43">
        <f>Volumes!F32*(1+C36)</f>
        <v>188986.59692275687</v>
      </c>
      <c r="E36" s="43">
        <f t="shared" ref="E36:G36" si="64">D36*(1+$C36)</f>
        <v>200878.37384979302</v>
      </c>
      <c r="F36" s="43">
        <f t="shared" si="64"/>
        <v>213518.42796042326</v>
      </c>
      <c r="G36" s="43">
        <f t="shared" si="64"/>
        <v>226953.84378599413</v>
      </c>
      <c r="H36" s="54">
        <f>Volumes!AC32</f>
        <v>4.940209270506183E-2</v>
      </c>
      <c r="I36" s="43">
        <f>Volumes!J32*(1+H36)</f>
        <v>130973.77638633335</v>
      </c>
      <c r="J36" s="43">
        <f t="shared" ref="J36:L36" si="65">I36*(1+$H36)</f>
        <v>137444.15502930302</v>
      </c>
      <c r="K36" s="43">
        <f t="shared" si="65"/>
        <v>144234.18391782953</v>
      </c>
      <c r="L36" s="43">
        <f t="shared" si="65"/>
        <v>151359.65444297707</v>
      </c>
      <c r="M36" s="54" t="str">
        <f>IF(Volumes!AG32="-","-",Volumes!AG32)</f>
        <v>-</v>
      </c>
      <c r="N36" s="43" t="str">
        <f>IF(M36="-","-",IF((Volumes!N32*(1+M36))&gt;=I36,I36,Volumes!N32*(1+M36)))</f>
        <v>-</v>
      </c>
      <c r="O36" s="43" t="str">
        <f t="shared" si="59"/>
        <v>-</v>
      </c>
      <c r="P36" s="43" t="str">
        <f t="shared" si="51"/>
        <v>-</v>
      </c>
      <c r="Q36" s="43" t="str">
        <f t="shared" si="52"/>
        <v>-</v>
      </c>
      <c r="R36" s="43" t="str">
        <f t="shared" si="9"/>
        <v>-</v>
      </c>
      <c r="S36" s="43" t="str">
        <f t="shared" si="10"/>
        <v>-</v>
      </c>
      <c r="T36" s="43" t="str">
        <f t="shared" si="11"/>
        <v>-</v>
      </c>
      <c r="U36" s="43" t="str">
        <f t="shared" si="12"/>
        <v>-</v>
      </c>
      <c r="V36" s="44" t="str">
        <f>Volumes!S32</f>
        <v>-</v>
      </c>
      <c r="W36" s="43"/>
    </row>
    <row r="37" spans="1:23" x14ac:dyDescent="0.2">
      <c r="A37" s="41">
        <v>26</v>
      </c>
      <c r="B37" s="42" t="s">
        <v>87</v>
      </c>
      <c r="C37" s="54">
        <f>Volumes!Y33</f>
        <v>-4.8960260794276254E-2</v>
      </c>
      <c r="D37" s="43">
        <f>Volumes!F33*(1+C37)</f>
        <v>583995.65246461448</v>
      </c>
      <c r="E37" s="43">
        <f t="shared" ref="E37:G37" si="66">D37*(1+$C37)</f>
        <v>555403.07301722339</v>
      </c>
      <c r="F37" s="43">
        <f t="shared" si="66"/>
        <v>528210.39371635765</v>
      </c>
      <c r="G37" s="43">
        <f t="shared" si="66"/>
        <v>502349.07508575742</v>
      </c>
      <c r="H37" s="54">
        <f>Volumes!AC33</f>
        <v>-1.7250708892094912E-2</v>
      </c>
      <c r="I37" s="43">
        <f>Volumes!J33*(1+H37)</f>
        <v>446906.22288061096</v>
      </c>
      <c r="J37" s="43">
        <f t="shared" ref="J37:L37" si="67">I37*(1+$H37)</f>
        <v>439196.77372763184</v>
      </c>
      <c r="K37" s="43">
        <f t="shared" si="67"/>
        <v>431620.31803770916</v>
      </c>
      <c r="L37" s="43">
        <f t="shared" si="67"/>
        <v>424174.56157932722</v>
      </c>
      <c r="M37" s="54">
        <f>IF(Volumes!AG33="-","-",Volumes!AG33)</f>
        <v>4.320629888419552E-2</v>
      </c>
      <c r="N37" s="43">
        <f>IF(M37="-","-",IF((Volumes!N33*(1+M37))&gt;=I37,I37,Volumes!N33*(1+M37)))</f>
        <v>205325.95015898513</v>
      </c>
      <c r="O37" s="43">
        <f t="shared" si="59"/>
        <v>214197.32453023567</v>
      </c>
      <c r="P37" s="43">
        <f t="shared" si="51"/>
        <v>223451.99815408405</v>
      </c>
      <c r="Q37" s="43">
        <f t="shared" si="52"/>
        <v>233106.53197260009</v>
      </c>
      <c r="R37" s="43">
        <f t="shared" si="9"/>
        <v>205325.95015898513</v>
      </c>
      <c r="S37" s="43">
        <f t="shared" si="10"/>
        <v>214197.32453023567</v>
      </c>
      <c r="T37" s="43">
        <f t="shared" si="11"/>
        <v>223451.99815408405</v>
      </c>
      <c r="U37" s="43">
        <f t="shared" si="12"/>
        <v>233106.53197260009</v>
      </c>
      <c r="V37" s="44">
        <f>Volumes!S33</f>
        <v>1</v>
      </c>
      <c r="W37" s="43"/>
    </row>
    <row r="38" spans="1:23" x14ac:dyDescent="0.2">
      <c r="A38" s="41">
        <v>27</v>
      </c>
      <c r="B38" s="42" t="s">
        <v>88</v>
      </c>
      <c r="C38" s="54">
        <f>Volumes!Y34</f>
        <v>6.6275937824586987E-3</v>
      </c>
      <c r="D38" s="43">
        <f>Volumes!F34*(1+C38)</f>
        <v>232864.16789728994</v>
      </c>
      <c r="E38" s="43">
        <f t="shared" ref="E38:G38" si="68">D38*(1+$C38)</f>
        <v>234407.49700860344</v>
      </c>
      <c r="F38" s="43">
        <f t="shared" si="68"/>
        <v>235961.05467833937</v>
      </c>
      <c r="G38" s="43">
        <f t="shared" si="68"/>
        <v>237524.90869722792</v>
      </c>
      <c r="H38" s="54">
        <f>Volumes!AC34</f>
        <v>-8.6666665138917694E-3</v>
      </c>
      <c r="I38" s="43">
        <f>Volumes!J34*(1+H38)</f>
        <v>158886.94135781948</v>
      </c>
      <c r="J38" s="43">
        <f t="shared" ref="J38:L38" si="69">I38*(1+$H38)</f>
        <v>157509.92122365898</v>
      </c>
      <c r="K38" s="43">
        <f t="shared" si="69"/>
        <v>156144.83526378416</v>
      </c>
      <c r="L38" s="43">
        <f t="shared" si="69"/>
        <v>154791.58004868636</v>
      </c>
      <c r="M38" s="54" t="str">
        <f>IF(Volumes!AG34="-","-",Volumes!AG34)</f>
        <v>-</v>
      </c>
      <c r="N38" s="43" t="str">
        <f>IF(M38="-","-",IF((Volumes!N34*(1+M38))&gt;=I38,I38,Volumes!N34*(1+M38)))</f>
        <v>-</v>
      </c>
      <c r="O38" s="43" t="str">
        <f t="shared" si="59"/>
        <v>-</v>
      </c>
      <c r="P38" s="43" t="str">
        <f t="shared" si="51"/>
        <v>-</v>
      </c>
      <c r="Q38" s="43" t="str">
        <f t="shared" si="52"/>
        <v>-</v>
      </c>
      <c r="R38" s="43" t="str">
        <f t="shared" si="9"/>
        <v>-</v>
      </c>
      <c r="S38" s="43" t="str">
        <f t="shared" si="10"/>
        <v>-</v>
      </c>
      <c r="T38" s="43" t="str">
        <f t="shared" si="11"/>
        <v>-</v>
      </c>
      <c r="U38" s="43" t="str">
        <f t="shared" si="12"/>
        <v>-</v>
      </c>
      <c r="V38" s="44" t="str">
        <f>Volumes!S34</f>
        <v>-</v>
      </c>
      <c r="W38" s="43"/>
    </row>
    <row r="39" spans="1:23" x14ac:dyDescent="0.2">
      <c r="A39" s="41">
        <v>28</v>
      </c>
      <c r="B39" s="42" t="s">
        <v>89</v>
      </c>
      <c r="C39" s="54">
        <f>Volumes!Y35</f>
        <v>-2.3258394886949744E-3</v>
      </c>
      <c r="D39" s="43">
        <f>Volumes!F35*(1+C39)</f>
        <v>155950.43872616414</v>
      </c>
      <c r="E39" s="43">
        <f t="shared" ref="E39:G39" si="70">D39*(1+$C39)</f>
        <v>155587.72303749551</v>
      </c>
      <c r="F39" s="43">
        <f t="shared" si="70"/>
        <v>155225.85096729876</v>
      </c>
      <c r="G39" s="43">
        <f t="shared" si="70"/>
        <v>154864.82055345274</v>
      </c>
      <c r="H39" s="54">
        <f>Volumes!AC35</f>
        <v>2.4626536984734975E-2</v>
      </c>
      <c r="I39" s="43">
        <f>Volumes!J35*(1+H39)</f>
        <v>132391.99484379761</v>
      </c>
      <c r="J39" s="43">
        <f t="shared" ref="J39:L39" si="71">I39*(1+$H39)</f>
        <v>135652.35120130124</v>
      </c>
      <c r="K39" s="43">
        <f t="shared" si="71"/>
        <v>138992.99884522634</v>
      </c>
      <c r="L39" s="43">
        <f t="shared" si="71"/>
        <v>142415.91507190751</v>
      </c>
      <c r="M39" s="54" t="str">
        <f>IF(Volumes!AG35="-","-",Volumes!AG35)</f>
        <v>-</v>
      </c>
      <c r="N39" s="43" t="str">
        <f>IF(M39="-","-",IF((Volumes!N35*(1+M39))&gt;=I39,I39,Volumes!N35*(1+M39)))</f>
        <v>-</v>
      </c>
      <c r="O39" s="43" t="str">
        <f t="shared" si="59"/>
        <v>-</v>
      </c>
      <c r="P39" s="43" t="str">
        <f t="shared" si="51"/>
        <v>-</v>
      </c>
      <c r="Q39" s="43" t="str">
        <f t="shared" si="52"/>
        <v>-</v>
      </c>
      <c r="R39" s="43" t="str">
        <f t="shared" si="9"/>
        <v>-</v>
      </c>
      <c r="S39" s="43" t="str">
        <f t="shared" si="10"/>
        <v>-</v>
      </c>
      <c r="T39" s="43" t="str">
        <f t="shared" si="11"/>
        <v>-</v>
      </c>
      <c r="U39" s="43" t="str">
        <f t="shared" si="12"/>
        <v>-</v>
      </c>
      <c r="V39" s="44" t="str">
        <f>Volumes!S35</f>
        <v>-</v>
      </c>
      <c r="W39" s="43"/>
    </row>
    <row r="40" spans="1:23" x14ac:dyDescent="0.2">
      <c r="A40" s="41">
        <v>29</v>
      </c>
      <c r="B40" s="42" t="s">
        <v>90</v>
      </c>
      <c r="C40" s="54">
        <f>Volumes!Y36</f>
        <v>3.6096876126680798E-2</v>
      </c>
      <c r="D40" s="43">
        <f>Volumes!F36*(1+C40)</f>
        <v>93051.342396499153</v>
      </c>
      <c r="E40" s="43">
        <f t="shared" ref="E40:G40" si="72">D40*(1+$C40)</f>
        <v>96410.205176406947</v>
      </c>
      <c r="F40" s="43">
        <f t="shared" si="72"/>
        <v>99890.312410007595</v>
      </c>
      <c r="G40" s="43">
        <f t="shared" si="72"/>
        <v>103496.0406433271</v>
      </c>
      <c r="H40" s="54">
        <f>Volumes!AC36</f>
        <v>4.0748549686085614E-2</v>
      </c>
      <c r="I40" s="43">
        <f>Volumes!J36*(1+H40)</f>
        <v>70290.075548698849</v>
      </c>
      <c r="J40" s="43">
        <f t="shared" ref="J40:L40" si="73">I40*(1+$H40)</f>
        <v>73154.294184633705</v>
      </c>
      <c r="K40" s="43">
        <f t="shared" si="73"/>
        <v>76135.225575966775</v>
      </c>
      <c r="L40" s="43">
        <f t="shared" si="73"/>
        <v>79237.62559821039</v>
      </c>
      <c r="M40" s="54" t="str">
        <f>IF(Volumes!AG36="-","-",Volumes!AG36)</f>
        <v>-</v>
      </c>
      <c r="N40" s="43" t="str">
        <f>IF(M40="-","-",IF((Volumes!N36*(1+M40))&gt;=I40,I40,Volumes!N36*(1+M40)))</f>
        <v>-</v>
      </c>
      <c r="O40" s="43" t="str">
        <f t="shared" si="59"/>
        <v>-</v>
      </c>
      <c r="P40" s="43" t="str">
        <f t="shared" si="51"/>
        <v>-</v>
      </c>
      <c r="Q40" s="43" t="str">
        <f t="shared" si="52"/>
        <v>-</v>
      </c>
      <c r="R40" s="43" t="str">
        <f t="shared" si="9"/>
        <v>-</v>
      </c>
      <c r="S40" s="43" t="str">
        <f t="shared" si="10"/>
        <v>-</v>
      </c>
      <c r="T40" s="43" t="str">
        <f t="shared" si="11"/>
        <v>-</v>
      </c>
      <c r="U40" s="43" t="str">
        <f t="shared" si="12"/>
        <v>-</v>
      </c>
      <c r="V40" s="44" t="str">
        <f>Volumes!S36</f>
        <v>-</v>
      </c>
      <c r="W40" s="43"/>
    </row>
    <row r="41" spans="1:23" x14ac:dyDescent="0.2">
      <c r="A41" s="41">
        <v>30</v>
      </c>
      <c r="B41" s="42" t="s">
        <v>34</v>
      </c>
      <c r="C41" s="54">
        <f>Volumes!Y37</f>
        <v>2.2846017857839778E-2</v>
      </c>
      <c r="D41" s="43">
        <f>Volumes!F37*(1+C41)</f>
        <v>732724.96073508449</v>
      </c>
      <c r="E41" s="43">
        <f t="shared" ref="E41:G41" si="74">D41*(1+$C41)</f>
        <v>749464.80827292323</v>
      </c>
      <c r="F41" s="43">
        <f t="shared" si="74"/>
        <v>766587.09466654889</v>
      </c>
      <c r="G41" s="43">
        <f t="shared" si="74"/>
        <v>784100.55712089036</v>
      </c>
      <c r="H41" s="54">
        <f>Volumes!AC37</f>
        <v>2.8994768298781656E-2</v>
      </c>
      <c r="I41" s="43">
        <f>Volumes!J37*(1+H41)</f>
        <v>480084.71211317467</v>
      </c>
      <c r="J41" s="43">
        <f t="shared" ref="J41:L41" si="75">I41*(1+$H41)</f>
        <v>494004.65710468346</v>
      </c>
      <c r="K41" s="43">
        <f t="shared" si="75"/>
        <v>508328.20767595287</v>
      </c>
      <c r="L41" s="43">
        <f t="shared" si="75"/>
        <v>523067.0662772521</v>
      </c>
      <c r="M41" s="54" t="str">
        <f>IF(Volumes!AG37="-","-",Volumes!AG37)</f>
        <v>-</v>
      </c>
      <c r="N41" s="43" t="str">
        <f>IF(M41="-","-",IF((Volumes!N37*(1+M41))&gt;=I41,I41,Volumes!N37*(1+M41)))</f>
        <v>-</v>
      </c>
      <c r="O41" s="43" t="str">
        <f t="shared" si="59"/>
        <v>-</v>
      </c>
      <c r="P41" s="43" t="str">
        <f t="shared" si="51"/>
        <v>-</v>
      </c>
      <c r="Q41" s="43" t="str">
        <f t="shared" si="52"/>
        <v>-</v>
      </c>
      <c r="R41" s="43" t="str">
        <f t="shared" si="9"/>
        <v>-</v>
      </c>
      <c r="S41" s="43" t="str">
        <f t="shared" si="10"/>
        <v>-</v>
      </c>
      <c r="T41" s="43" t="str">
        <f t="shared" si="11"/>
        <v>-</v>
      </c>
      <c r="U41" s="43" t="str">
        <f t="shared" si="12"/>
        <v>-</v>
      </c>
      <c r="V41" s="44" t="str">
        <f>Volumes!S37</f>
        <v>-</v>
      </c>
      <c r="W41" s="43"/>
    </row>
    <row r="42" spans="1:23" x14ac:dyDescent="0.2">
      <c r="A42" s="41">
        <v>31</v>
      </c>
      <c r="B42" s="42" t="s">
        <v>91</v>
      </c>
      <c r="C42" s="54">
        <f>Volumes!Y38</f>
        <v>1.3189509525642242E-2</v>
      </c>
      <c r="D42" s="43">
        <f>Volumes!F38*(1+C42)</f>
        <v>1524449.4953850741</v>
      </c>
      <c r="E42" s="43">
        <f t="shared" ref="E42:G42" si="76">D42*(1+$C42)</f>
        <v>1544556.2365258159</v>
      </c>
      <c r="F42" s="43">
        <f t="shared" si="76"/>
        <v>1564928.1757203634</v>
      </c>
      <c r="G42" s="43">
        <f t="shared" si="76"/>
        <v>1585568.8108009731</v>
      </c>
      <c r="H42" s="54">
        <f>Volumes!AC38</f>
        <v>1.5096143344984568E-2</v>
      </c>
      <c r="I42" s="43">
        <f>Volumes!J38*(1+H42)</f>
        <v>1053856.5744824694</v>
      </c>
      <c r="J42" s="43">
        <f t="shared" ref="J42:L42" si="77">I42*(1+$H42)</f>
        <v>1069765.744395911</v>
      </c>
      <c r="K42" s="43">
        <f t="shared" si="77"/>
        <v>1085915.0814188658</v>
      </c>
      <c r="L42" s="43">
        <f t="shared" si="77"/>
        <v>1102308.2111484455</v>
      </c>
      <c r="M42" s="54">
        <f>IF(Volumes!AG38="-","-",Volumes!AG38)</f>
        <v>4.585042062398146E-2</v>
      </c>
      <c r="N42" s="43">
        <f>IF(M42="-","-",IF((Volumes!N38*(1+M42))&gt;=I42,I42,Volumes!N38*(1+M42)))</f>
        <v>633171.44070122647</v>
      </c>
      <c r="O42" s="43">
        <f t="shared" si="59"/>
        <v>662202.61758446996</v>
      </c>
      <c r="P42" s="43">
        <f t="shared" si="51"/>
        <v>692564.88613901939</v>
      </c>
      <c r="Q42" s="43">
        <f t="shared" si="52"/>
        <v>724319.27747789316</v>
      </c>
      <c r="R42" s="43">
        <f t="shared" si="9"/>
        <v>633171.44070122647</v>
      </c>
      <c r="S42" s="43">
        <f t="shared" si="10"/>
        <v>662202.61758446996</v>
      </c>
      <c r="T42" s="43">
        <f t="shared" si="11"/>
        <v>692564.88613901939</v>
      </c>
      <c r="U42" s="43">
        <f t="shared" si="12"/>
        <v>724319.27747789316</v>
      </c>
      <c r="V42" s="44">
        <f>Volumes!S38</f>
        <v>1</v>
      </c>
      <c r="W42" s="43"/>
    </row>
    <row r="43" spans="1:23" x14ac:dyDescent="0.2">
      <c r="A43" s="41">
        <v>32</v>
      </c>
      <c r="B43" s="42" t="s">
        <v>92</v>
      </c>
      <c r="C43" s="54">
        <f>Volumes!Y39</f>
        <v>1.0795881243250016E-2</v>
      </c>
      <c r="D43" s="43">
        <f>Volumes!F39*(1+C43)</f>
        <v>392364.42770674702</v>
      </c>
      <c r="E43" s="43">
        <f t="shared" ref="E43:G43" si="78">D43*(1+$C43)</f>
        <v>396600.34747234482</v>
      </c>
      <c r="F43" s="43">
        <f t="shared" si="78"/>
        <v>400881.99772468797</v>
      </c>
      <c r="G43" s="43">
        <f t="shared" si="78"/>
        <v>405209.87216468051</v>
      </c>
      <c r="H43" s="54">
        <f>Volumes!AC39</f>
        <v>8.6230327812574573E-3</v>
      </c>
      <c r="I43" s="43">
        <f>Volumes!J39*(1+H43)</f>
        <v>292687.27476762922</v>
      </c>
      <c r="J43" s="43">
        <f t="shared" ref="J43:L43" si="79">I43*(1+$H43)</f>
        <v>295211.12673260743</v>
      </c>
      <c r="K43" s="43">
        <f t="shared" si="79"/>
        <v>297756.74195581465</v>
      </c>
      <c r="L43" s="43">
        <f t="shared" si="79"/>
        <v>300324.30810254009</v>
      </c>
      <c r="M43" s="54" t="str">
        <f>IF(Volumes!AG39="-","-",Volumes!AG39)</f>
        <v>-</v>
      </c>
      <c r="N43" s="43" t="str">
        <f>IF(M43="-","-",IF((Volumes!N39*(1+M43))&gt;=I43,I43,Volumes!N39*(1+M43)))</f>
        <v>-</v>
      </c>
      <c r="O43" s="43" t="str">
        <f t="shared" si="59"/>
        <v>-</v>
      </c>
      <c r="P43" s="43" t="str">
        <f t="shared" si="51"/>
        <v>-</v>
      </c>
      <c r="Q43" s="43" t="str">
        <f t="shared" si="52"/>
        <v>-</v>
      </c>
      <c r="R43" s="43" t="str">
        <f t="shared" si="9"/>
        <v>-</v>
      </c>
      <c r="S43" s="43" t="str">
        <f t="shared" si="10"/>
        <v>-</v>
      </c>
      <c r="T43" s="43" t="str">
        <f t="shared" si="11"/>
        <v>-</v>
      </c>
      <c r="U43" s="43" t="str">
        <f t="shared" si="12"/>
        <v>-</v>
      </c>
      <c r="V43" s="44" t="str">
        <f>Volumes!S39</f>
        <v>-</v>
      </c>
      <c r="W43" s="43"/>
    </row>
    <row r="44" spans="1:23" x14ac:dyDescent="0.2">
      <c r="A44" s="41">
        <v>33</v>
      </c>
      <c r="B44" s="42" t="s">
        <v>93</v>
      </c>
      <c r="C44" s="54">
        <f>Volumes!Y40</f>
        <v>1.6717818063595513E-2</v>
      </c>
      <c r="D44" s="43">
        <f>Volumes!F40*(1+C44)</f>
        <v>1474311.9454364087</v>
      </c>
      <c r="E44" s="43">
        <f t="shared" ref="E44:G44" si="80">D44*(1+$C44)</f>
        <v>1498959.2243092</v>
      </c>
      <c r="F44" s="43">
        <f t="shared" si="80"/>
        <v>1524018.5519059491</v>
      </c>
      <c r="G44" s="43">
        <f t="shared" si="80"/>
        <v>1549496.8167822568</v>
      </c>
      <c r="H44" s="54">
        <f>Volumes!AC40</f>
        <v>6.4065642621433322E-3</v>
      </c>
      <c r="I44" s="43">
        <f>Volumes!J40*(1+H44)</f>
        <v>1026202.5813811797</v>
      </c>
      <c r="J44" s="43">
        <f t="shared" ref="J44:L44" si="81">I44*(1+$H44)</f>
        <v>1032777.0141647757</v>
      </c>
      <c r="K44" s="43">
        <f t="shared" si="81"/>
        <v>1039393.566474487</v>
      </c>
      <c r="L44" s="43">
        <f t="shared" si="81"/>
        <v>1046052.5081517642</v>
      </c>
      <c r="M44" s="54">
        <f>IF(Volumes!AG40="-","-",Volumes!AG40)</f>
        <v>1.4025033398904249E-2</v>
      </c>
      <c r="N44" s="43">
        <f>IF(M44="-","-",IF((Volumes!N40*(1+M44))&gt;=I44,I44,Volumes!N40*(1+M44)))</f>
        <v>1026202.5813811797</v>
      </c>
      <c r="O44" s="43">
        <f>IF(N44="-","-",IF((N44*(1+$M44))&gt;=J44,J44,N44*(1+$M44)))</f>
        <v>1032777.0141647757</v>
      </c>
      <c r="P44" s="43">
        <f t="shared" si="51"/>
        <v>1039393.566474487</v>
      </c>
      <c r="Q44" s="43">
        <f t="shared" si="52"/>
        <v>1046052.5081517642</v>
      </c>
      <c r="R44" s="43">
        <f t="shared" si="9"/>
        <v>1026202.5813811797</v>
      </c>
      <c r="S44" s="43">
        <f t="shared" si="10"/>
        <v>1032777.0141647757</v>
      </c>
      <c r="T44" s="43">
        <f t="shared" si="11"/>
        <v>1039393.566474487</v>
      </c>
      <c r="U44" s="43">
        <f t="shared" si="12"/>
        <v>1046052.5081517642</v>
      </c>
      <c r="V44" s="44">
        <f>Volumes!S40</f>
        <v>1</v>
      </c>
      <c r="W44" s="43"/>
    </row>
    <row r="45" spans="1:23" x14ac:dyDescent="0.2">
      <c r="A45" s="41">
        <v>34</v>
      </c>
      <c r="B45" s="42" t="s">
        <v>94</v>
      </c>
      <c r="C45" s="54">
        <f>Volumes!Y41</f>
        <v>1.1179350239584529E-2</v>
      </c>
      <c r="D45" s="43">
        <f>Volumes!F41*(1+C45)</f>
        <v>652902.32758009585</v>
      </c>
      <c r="E45" s="43">
        <f t="shared" ref="E45:G45" si="82">D45*(1+$C45)</f>
        <v>660201.35137235362</v>
      </c>
      <c r="F45" s="43">
        <f t="shared" si="82"/>
        <v>667581.97350799211</v>
      </c>
      <c r="G45" s="43">
        <f t="shared" si="82"/>
        <v>675045.10620347096</v>
      </c>
      <c r="H45" s="54">
        <f>Volumes!AC41</f>
        <v>4.2875636092072546E-2</v>
      </c>
      <c r="I45" s="43">
        <f>Volumes!J41*(1+H45)</f>
        <v>432674.50115569565</v>
      </c>
      <c r="J45" s="43">
        <f t="shared" ref="J45:L45" si="83">I45*(1+$H45)</f>
        <v>451225.69561356626</v>
      </c>
      <c r="K45" s="43">
        <f t="shared" si="83"/>
        <v>470572.28433408582</v>
      </c>
      <c r="L45" s="43">
        <f t="shared" si="83"/>
        <v>490748.37035220937</v>
      </c>
      <c r="M45" s="54" t="str">
        <f>IF(Volumes!AG41="-","-",Volumes!AG41)</f>
        <v>-</v>
      </c>
      <c r="N45" s="43" t="str">
        <f>IF(M45="-","-",IF((Volumes!N41*(1+M45))&gt;=I45,I45,Volumes!N41*(1+M45)))</f>
        <v>-</v>
      </c>
      <c r="O45" s="43" t="str">
        <f t="shared" ref="O45:O108" si="84">IF(N45="-","-",IF((N45*(1+$M45))&gt;=J45,J45,N45*(1+$M45)))</f>
        <v>-</v>
      </c>
      <c r="P45" s="43" t="str">
        <f t="shared" si="51"/>
        <v>-</v>
      </c>
      <c r="Q45" s="43" t="str">
        <f t="shared" si="52"/>
        <v>-</v>
      </c>
      <c r="R45" s="43" t="str">
        <f t="shared" si="9"/>
        <v>-</v>
      </c>
      <c r="S45" s="43" t="str">
        <f t="shared" si="10"/>
        <v>-</v>
      </c>
      <c r="T45" s="43" t="str">
        <f t="shared" si="11"/>
        <v>-</v>
      </c>
      <c r="U45" s="43" t="str">
        <f t="shared" si="12"/>
        <v>-</v>
      </c>
      <c r="V45" s="44" t="str">
        <f>Volumes!S41</f>
        <v>-</v>
      </c>
      <c r="W45" s="43"/>
    </row>
    <row r="46" spans="1:23" x14ac:dyDescent="0.2">
      <c r="A46" s="41">
        <v>35</v>
      </c>
      <c r="B46" s="42" t="s">
        <v>95</v>
      </c>
      <c r="C46" s="54">
        <f>Volumes!Y42</f>
        <v>3.2314191201087716E-3</v>
      </c>
      <c r="D46" s="43">
        <f>Volumes!F42*(1+C46)</f>
        <v>94635.822997018986</v>
      </c>
      <c r="E46" s="43">
        <f t="shared" ref="E46:G46" si="85">D46*(1+$C46)</f>
        <v>94941.631004898794</v>
      </c>
      <c r="F46" s="43">
        <f t="shared" si="85"/>
        <v>95248.427206622335</v>
      </c>
      <c r="G46" s="43">
        <f t="shared" si="85"/>
        <v>95556.214795458101</v>
      </c>
      <c r="H46" s="54">
        <f>Volumes!AC42</f>
        <v>5.3773098629556426E-2</v>
      </c>
      <c r="I46" s="43">
        <f>Volumes!J42*(1+H46)</f>
        <v>79970.840454997029</v>
      </c>
      <c r="J46" s="43">
        <f t="shared" ref="J46:L46" si="86">I46*(1+$H46)</f>
        <v>84271.120346272102</v>
      </c>
      <c r="K46" s="43">
        <f t="shared" si="86"/>
        <v>88802.639612275409</v>
      </c>
      <c r="L46" s="43">
        <f t="shared" si="86"/>
        <v>93577.832710711242</v>
      </c>
      <c r="M46" s="54" t="str">
        <f>IF(Volumes!AG42="-","-",Volumes!AG42)</f>
        <v>-</v>
      </c>
      <c r="N46" s="43" t="str">
        <f>IF(M46="-","-",IF((Volumes!N42*(1+M46))&gt;=I46,I46,Volumes!N42*(1+M46)))</f>
        <v>-</v>
      </c>
      <c r="O46" s="43" t="str">
        <f t="shared" si="84"/>
        <v>-</v>
      </c>
      <c r="P46" s="43" t="str">
        <f t="shared" si="51"/>
        <v>-</v>
      </c>
      <c r="Q46" s="43" t="str">
        <f t="shared" si="52"/>
        <v>-</v>
      </c>
      <c r="R46" s="43" t="str">
        <f t="shared" si="9"/>
        <v>-</v>
      </c>
      <c r="S46" s="43" t="str">
        <f t="shared" si="10"/>
        <v>-</v>
      </c>
      <c r="T46" s="43" t="str">
        <f t="shared" si="11"/>
        <v>-</v>
      </c>
      <c r="U46" s="43" t="str">
        <f t="shared" si="12"/>
        <v>-</v>
      </c>
      <c r="V46" s="44" t="str">
        <f>Volumes!S42</f>
        <v>-</v>
      </c>
      <c r="W46" s="43"/>
    </row>
    <row r="47" spans="1:23" x14ac:dyDescent="0.2">
      <c r="A47" s="41">
        <v>36</v>
      </c>
      <c r="B47" s="42" t="s">
        <v>96</v>
      </c>
      <c r="C47" s="54">
        <f>Volumes!Y43</f>
        <v>-4.5877970133905042E-3</v>
      </c>
      <c r="D47" s="43">
        <f>Volumes!F43*(1+C47)</f>
        <v>232343.14394791645</v>
      </c>
      <c r="E47" s="43">
        <f t="shared" ref="E47:G47" si="87">D47*(1+$C47)</f>
        <v>231277.20076603044</v>
      </c>
      <c r="F47" s="43">
        <f t="shared" si="87"/>
        <v>230216.14791509073</v>
      </c>
      <c r="G47" s="43">
        <f t="shared" si="87"/>
        <v>229159.9629592516</v>
      </c>
      <c r="H47" s="54">
        <f>Volumes!AC43</f>
        <v>2.1436791273104026E-2</v>
      </c>
      <c r="I47" s="43">
        <f>Volumes!J43*(1+H47)</f>
        <v>213141.17236137606</v>
      </c>
      <c r="J47" s="43">
        <f t="shared" ref="J47:L47" si="88">I47*(1+$H47)</f>
        <v>217710.23518499156</v>
      </c>
      <c r="K47" s="43">
        <f t="shared" si="88"/>
        <v>222377.24405467059</v>
      </c>
      <c r="L47" s="43">
        <f t="shared" si="88"/>
        <v>227144.29861935865</v>
      </c>
      <c r="M47" s="54" t="str">
        <f>IF(Volumes!AG43="-","-",Volumes!AG43)</f>
        <v>-</v>
      </c>
      <c r="N47" s="43" t="str">
        <f>IF(M47="-","-",IF((Volumes!N43*(1+M47))&gt;=I47,I47,Volumes!N43*(1+M47)))</f>
        <v>-</v>
      </c>
      <c r="O47" s="43" t="str">
        <f t="shared" si="84"/>
        <v>-</v>
      </c>
      <c r="P47" s="43" t="str">
        <f t="shared" si="51"/>
        <v>-</v>
      </c>
      <c r="Q47" s="43" t="str">
        <f t="shared" si="52"/>
        <v>-</v>
      </c>
      <c r="R47" s="43" t="str">
        <f t="shared" si="9"/>
        <v>-</v>
      </c>
      <c r="S47" s="43" t="str">
        <f t="shared" si="10"/>
        <v>-</v>
      </c>
      <c r="T47" s="43" t="str">
        <f t="shared" si="11"/>
        <v>-</v>
      </c>
      <c r="U47" s="43" t="str">
        <f t="shared" si="12"/>
        <v>-</v>
      </c>
      <c r="V47" s="44" t="str">
        <f>Volumes!S43</f>
        <v>-</v>
      </c>
      <c r="W47" s="43"/>
    </row>
    <row r="48" spans="1:23" x14ac:dyDescent="0.2">
      <c r="A48" s="41">
        <v>37</v>
      </c>
      <c r="B48" s="42" t="s">
        <v>97</v>
      </c>
      <c r="C48" s="54">
        <f>Volumes!Y44</f>
        <v>-4.0379892482166828E-2</v>
      </c>
      <c r="D48" s="43">
        <f>Volumes!F44*(1+C48)</f>
        <v>234137.96913070517</v>
      </c>
      <c r="E48" s="43">
        <f t="shared" ref="E48:G48" si="89">D48*(1+$C48)</f>
        <v>224683.50311121441</v>
      </c>
      <c r="F48" s="43">
        <f t="shared" si="89"/>
        <v>215610.80741306697</v>
      </c>
      <c r="G48" s="43">
        <f t="shared" si="89"/>
        <v>206904.46619173416</v>
      </c>
      <c r="H48" s="54">
        <f>Volumes!AC44</f>
        <v>-2.4363485282516223E-2</v>
      </c>
      <c r="I48" s="43">
        <f>Volumes!J44*(1+H48)</f>
        <v>177160.95652497429</v>
      </c>
      <c r="J48" s="43">
        <f t="shared" ref="J48:L48" si="90">I48*(1+$H48)</f>
        <v>172844.69816804159</v>
      </c>
      <c r="K48" s="43">
        <f t="shared" si="90"/>
        <v>168633.59890806355</v>
      </c>
      <c r="L48" s="43">
        <f t="shared" si="90"/>
        <v>164525.09670292921</v>
      </c>
      <c r="M48" s="54">
        <f>IF(Volumes!AG44="-","-",Volumes!AG44)</f>
        <v>-5.979250165626916E-3</v>
      </c>
      <c r="N48" s="43">
        <f>IF(M48="-","-",IF((Volumes!N44*(1+M48))&gt;=I48,I48,Volumes!N44*(1+M48)))</f>
        <v>160550.2554302486</v>
      </c>
      <c r="O48" s="43">
        <f t="shared" si="84"/>
        <v>159590.28528887584</v>
      </c>
      <c r="P48" s="43">
        <f t="shared" si="51"/>
        <v>158636.05504912988</v>
      </c>
      <c r="Q48" s="43">
        <f t="shared" si="52"/>
        <v>157687.53039070297</v>
      </c>
      <c r="R48" s="43">
        <f t="shared" si="9"/>
        <v>160550.2554302486</v>
      </c>
      <c r="S48" s="43">
        <f t="shared" si="10"/>
        <v>159590.28528887584</v>
      </c>
      <c r="T48" s="43">
        <f t="shared" si="11"/>
        <v>158636.05504912988</v>
      </c>
      <c r="U48" s="43">
        <f t="shared" si="12"/>
        <v>157687.53039070297</v>
      </c>
      <c r="V48" s="44">
        <f>Volumes!S44</f>
        <v>1</v>
      </c>
      <c r="W48" s="43"/>
    </row>
    <row r="49" spans="1:23" x14ac:dyDescent="0.2">
      <c r="A49" s="41">
        <v>38</v>
      </c>
      <c r="B49" s="42" t="s">
        <v>98</v>
      </c>
      <c r="C49" s="54">
        <f>Volumes!Y45</f>
        <v>-9.7000835980445615E-4</v>
      </c>
      <c r="D49" s="43">
        <f>Volumes!F45*(1+C49)</f>
        <v>827798.93846374354</v>
      </c>
      <c r="E49" s="43">
        <f t="shared" ref="E49:G49" si="91">D49*(1+$C49)</f>
        <v>826995.96657319646</v>
      </c>
      <c r="F49" s="43">
        <f t="shared" si="91"/>
        <v>826193.7735720959</v>
      </c>
      <c r="G49" s="43">
        <f t="shared" si="91"/>
        <v>825392.35870491259</v>
      </c>
      <c r="H49" s="54">
        <f>Volumes!AC45</f>
        <v>2.3004684654271617E-2</v>
      </c>
      <c r="I49" s="43">
        <f>Volumes!J45*(1+H49)</f>
        <v>612429.9385057569</v>
      </c>
      <c r="J49" s="43">
        <f t="shared" ref="J49:L49" si="92">I49*(1+$H49)</f>
        <v>626518.6961139167</v>
      </c>
      <c r="K49" s="43">
        <f t="shared" si="92"/>
        <v>640931.56114802277</v>
      </c>
      <c r="L49" s="43">
        <f t="shared" si="92"/>
        <v>655675.98959720298</v>
      </c>
      <c r="M49" s="54">
        <f>IF(Volumes!AG45="-","-",Volumes!AG45)</f>
        <v>-1.9582643655305425E-2</v>
      </c>
      <c r="N49" s="43">
        <f>IF(M49="-","-",IF((Volumes!N45*(1+M49))&gt;=I49,I49,Volumes!N45*(1+M49)))</f>
        <v>85629.651903145626</v>
      </c>
      <c r="O49" s="43">
        <f t="shared" si="84"/>
        <v>83952.796943598485</v>
      </c>
      <c r="P49" s="43">
        <f t="shared" si="51"/>
        <v>82308.779237185779</v>
      </c>
      <c r="Q49" s="43">
        <f t="shared" si="52"/>
        <v>80696.955743680766</v>
      </c>
      <c r="R49" s="43" t="str">
        <f t="shared" si="9"/>
        <v>-</v>
      </c>
      <c r="S49" s="43" t="str">
        <f t="shared" si="10"/>
        <v>-</v>
      </c>
      <c r="T49" s="43" t="str">
        <f t="shared" si="11"/>
        <v>-</v>
      </c>
      <c r="U49" s="43" t="str">
        <f t="shared" si="12"/>
        <v>-</v>
      </c>
      <c r="V49" s="44" t="str">
        <f>Volumes!S45</f>
        <v>-</v>
      </c>
      <c r="W49" s="43"/>
    </row>
    <row r="50" spans="1:23" x14ac:dyDescent="0.2">
      <c r="A50" s="41">
        <v>39</v>
      </c>
      <c r="B50" s="42" t="s">
        <v>99</v>
      </c>
      <c r="C50" s="54">
        <f>Volumes!Y46</f>
        <v>1.6432884690897952E-2</v>
      </c>
      <c r="D50" s="43">
        <f>Volumes!F46*(1+C50)</f>
        <v>164113.25356219237</v>
      </c>
      <c r="E50" s="43">
        <f t="shared" ref="E50:G50" si="93">D50*(1+$C50)</f>
        <v>166810.10773422796</v>
      </c>
      <c r="F50" s="43">
        <f t="shared" si="93"/>
        <v>169551.27899990079</v>
      </c>
      <c r="G50" s="43">
        <f t="shared" si="93"/>
        <v>172337.49561690041</v>
      </c>
      <c r="H50" s="54">
        <f>Volumes!AC46</f>
        <v>2.9695491241388521E-2</v>
      </c>
      <c r="I50" s="43">
        <f>Volumes!J46*(1+H50)</f>
        <v>133581.36638325409</v>
      </c>
      <c r="J50" s="43">
        <f t="shared" ref="J50:L50" si="94">I50*(1+$H50)</f>
        <v>137548.13067870072</v>
      </c>
      <c r="K50" s="43">
        <f t="shared" si="94"/>
        <v>141632.68998853944</v>
      </c>
      <c r="L50" s="43">
        <f t="shared" si="94"/>
        <v>145838.5422935884</v>
      </c>
      <c r="M50" s="54" t="str">
        <f>IF(Volumes!AG46="-","-",Volumes!AG46)</f>
        <v>-</v>
      </c>
      <c r="N50" s="43" t="str">
        <f>IF(M50="-","-",IF((Volumes!N46*(1+M50))&gt;=I50,I50,Volumes!N46*(1+M50)))</f>
        <v>-</v>
      </c>
      <c r="O50" s="43" t="str">
        <f t="shared" si="84"/>
        <v>-</v>
      </c>
      <c r="P50" s="43" t="str">
        <f t="shared" si="51"/>
        <v>-</v>
      </c>
      <c r="Q50" s="43" t="str">
        <f t="shared" si="52"/>
        <v>-</v>
      </c>
      <c r="R50" s="43" t="str">
        <f t="shared" si="9"/>
        <v>-</v>
      </c>
      <c r="S50" s="43" t="str">
        <f t="shared" si="10"/>
        <v>-</v>
      </c>
      <c r="T50" s="43" t="str">
        <f t="shared" si="11"/>
        <v>-</v>
      </c>
      <c r="U50" s="43" t="str">
        <f t="shared" si="12"/>
        <v>-</v>
      </c>
      <c r="V50" s="44" t="str">
        <f>Volumes!S46</f>
        <v>-</v>
      </c>
      <c r="W50" s="43"/>
    </row>
    <row r="51" spans="1:23" x14ac:dyDescent="0.2">
      <c r="A51" s="41">
        <v>40</v>
      </c>
      <c r="B51" s="42" t="s">
        <v>100</v>
      </c>
      <c r="C51" s="54">
        <f>Volumes!Y47</f>
        <v>3.7106233712162907E-2</v>
      </c>
      <c r="D51" s="43">
        <f>Volumes!F47*(1+C51)</f>
        <v>173985.97887378614</v>
      </c>
      <c r="E51" s="43">
        <f t="shared" ref="E51:G51" si="95">D51*(1+$C51)</f>
        <v>180441.94326851628</v>
      </c>
      <c r="F51" s="43">
        <f t="shared" si="95"/>
        <v>187137.46418691467</v>
      </c>
      <c r="G51" s="43">
        <f t="shared" si="95"/>
        <v>194081.43066933582</v>
      </c>
      <c r="H51" s="54">
        <f>Volumes!AC47</f>
        <v>-4.405273740001229E-3</v>
      </c>
      <c r="I51" s="43">
        <f>Volumes!J47*(1+H51)</f>
        <v>87713.886572958407</v>
      </c>
      <c r="J51" s="43">
        <f t="shared" ref="J51:L51" si="96">I51*(1+$H51)</f>
        <v>87327.482891805106</v>
      </c>
      <c r="K51" s="43">
        <f t="shared" si="96"/>
        <v>86942.781424641435</v>
      </c>
      <c r="L51" s="43">
        <f t="shared" si="96"/>
        <v>86559.774672748797</v>
      </c>
      <c r="M51" s="54" t="str">
        <f>IF(Volumes!AG47="-","-",Volumes!AG47)</f>
        <v>-</v>
      </c>
      <c r="N51" s="43" t="str">
        <f>IF(M51="-","-",IF((Volumes!N47*(1+M51))&gt;=I51,I51,Volumes!N47*(1+M51)))</f>
        <v>-</v>
      </c>
      <c r="O51" s="43" t="str">
        <f t="shared" si="84"/>
        <v>-</v>
      </c>
      <c r="P51" s="43" t="str">
        <f t="shared" si="51"/>
        <v>-</v>
      </c>
      <c r="Q51" s="43" t="str">
        <f t="shared" si="52"/>
        <v>-</v>
      </c>
      <c r="R51" s="43" t="str">
        <f t="shared" si="9"/>
        <v>-</v>
      </c>
      <c r="S51" s="43" t="str">
        <f t="shared" si="10"/>
        <v>-</v>
      </c>
      <c r="T51" s="43" t="str">
        <f t="shared" si="11"/>
        <v>-</v>
      </c>
      <c r="U51" s="43" t="str">
        <f t="shared" si="12"/>
        <v>-</v>
      </c>
      <c r="V51" s="44" t="str">
        <f>Volumes!S47</f>
        <v>-</v>
      </c>
      <c r="W51" s="43"/>
    </row>
    <row r="52" spans="1:23" x14ac:dyDescent="0.2">
      <c r="A52" s="41">
        <v>41</v>
      </c>
      <c r="B52" s="42" t="s">
        <v>101</v>
      </c>
      <c r="C52" s="54">
        <f>Volumes!Y48</f>
        <v>3.1731779012758401E-3</v>
      </c>
      <c r="D52" s="43">
        <f>Volumes!F48*(1+C52)</f>
        <v>452166.26551450946</v>
      </c>
      <c r="E52" s="43">
        <f t="shared" ref="E52:G52" si="97">D52*(1+$C52)</f>
        <v>453601.06951594254</v>
      </c>
      <c r="F52" s="43">
        <f t="shared" si="97"/>
        <v>455040.42640572559</v>
      </c>
      <c r="G52" s="43">
        <f t="shared" si="97"/>
        <v>456484.35063098336</v>
      </c>
      <c r="H52" s="54">
        <f>Volumes!AC48</f>
        <v>1.9938075379308005E-2</v>
      </c>
      <c r="I52" s="43">
        <f>Volumes!J48*(1+H52)</f>
        <v>283461.18990941724</v>
      </c>
      <c r="J52" s="43">
        <f t="shared" ref="J52:L52" si="98">I52*(1+$H52)</f>
        <v>289112.8604809395</v>
      </c>
      <c r="K52" s="43">
        <f t="shared" si="98"/>
        <v>294877.21448633581</v>
      </c>
      <c r="L52" s="43">
        <f t="shared" si="98"/>
        <v>300756.49861640471</v>
      </c>
      <c r="M52" s="54" t="str">
        <f>IF(Volumes!AG48="-","-",Volumes!AG48)</f>
        <v>-</v>
      </c>
      <c r="N52" s="43" t="str">
        <f>IF(M52="-","-",IF((Volumes!N48*(1+M52))&gt;=I52,I52,Volumes!N48*(1+M52)))</f>
        <v>-</v>
      </c>
      <c r="O52" s="43" t="str">
        <f t="shared" si="84"/>
        <v>-</v>
      </c>
      <c r="P52" s="43" t="str">
        <f t="shared" si="51"/>
        <v>-</v>
      </c>
      <c r="Q52" s="43" t="str">
        <f t="shared" si="52"/>
        <v>-</v>
      </c>
      <c r="R52" s="43" t="str">
        <f t="shared" si="9"/>
        <v>-</v>
      </c>
      <c r="S52" s="43" t="str">
        <f t="shared" si="10"/>
        <v>-</v>
      </c>
      <c r="T52" s="43" t="str">
        <f t="shared" si="11"/>
        <v>-</v>
      </c>
      <c r="U52" s="43" t="str">
        <f t="shared" si="12"/>
        <v>-</v>
      </c>
      <c r="V52" s="44" t="str">
        <f>Volumes!S48</f>
        <v>-</v>
      </c>
      <c r="W52" s="43"/>
    </row>
    <row r="53" spans="1:23" x14ac:dyDescent="0.2">
      <c r="A53" s="41">
        <v>42</v>
      </c>
      <c r="B53" s="42" t="s">
        <v>35</v>
      </c>
      <c r="C53" s="54">
        <f>Volumes!Y49</f>
        <v>1.0979292895016889E-2</v>
      </c>
      <c r="D53" s="43">
        <f>Volumes!F49*(1+C53)</f>
        <v>739202.68338458473</v>
      </c>
      <c r="E53" s="43">
        <f t="shared" ref="E53:G53" si="99">D53*(1+$C53)</f>
        <v>747318.60615424661</v>
      </c>
      <c r="F53" s="43">
        <f t="shared" si="99"/>
        <v>755523.63601710997</v>
      </c>
      <c r="G53" s="43">
        <f t="shared" si="99"/>
        <v>763818.75130604999</v>
      </c>
      <c r="H53" s="54">
        <f>Volumes!AC49</f>
        <v>2.8156758030689077E-2</v>
      </c>
      <c r="I53" s="43">
        <f>Volumes!J49*(1+H53)</f>
        <v>574426.03992795583</v>
      </c>
      <c r="J53" s="43">
        <f t="shared" ref="J53:L53" si="100">I53*(1+$H53)</f>
        <v>590600.01494073425</v>
      </c>
      <c r="K53" s="43">
        <f t="shared" si="100"/>
        <v>607229.39665434195</v>
      </c>
      <c r="L53" s="43">
        <f t="shared" si="100"/>
        <v>624327.00784505962</v>
      </c>
      <c r="M53" s="54" t="str">
        <f>IF(Volumes!AG49="-","-",Volumes!AG49)</f>
        <v>-</v>
      </c>
      <c r="N53" s="43" t="str">
        <f>IF(M53="-","-",IF((Volumes!N49*(1+M53))&gt;=I53,I53,Volumes!N49*(1+M53)))</f>
        <v>-</v>
      </c>
      <c r="O53" s="43" t="str">
        <f t="shared" si="84"/>
        <v>-</v>
      </c>
      <c r="P53" s="43" t="str">
        <f t="shared" si="51"/>
        <v>-</v>
      </c>
      <c r="Q53" s="43" t="str">
        <f t="shared" si="52"/>
        <v>-</v>
      </c>
      <c r="R53" s="43" t="str">
        <f t="shared" si="9"/>
        <v>-</v>
      </c>
      <c r="S53" s="43" t="str">
        <f t="shared" si="10"/>
        <v>-</v>
      </c>
      <c r="T53" s="43" t="str">
        <f t="shared" si="11"/>
        <v>-</v>
      </c>
      <c r="U53" s="43" t="str">
        <f t="shared" si="12"/>
        <v>-</v>
      </c>
      <c r="V53" s="44" t="str">
        <f>Volumes!S49</f>
        <v>-</v>
      </c>
      <c r="W53" s="43"/>
    </row>
    <row r="54" spans="1:23" x14ac:dyDescent="0.2">
      <c r="A54" s="41">
        <v>43</v>
      </c>
      <c r="B54" s="42" t="s">
        <v>102</v>
      </c>
      <c r="C54" s="54">
        <f>Volumes!Y50</f>
        <v>-5.8597592302431197E-3</v>
      </c>
      <c r="D54" s="43">
        <f>Volumes!F50*(1+C54)</f>
        <v>486168.27909057325</v>
      </c>
      <c r="E54" s="43">
        <f t="shared" ref="E54:G54" si="101">D54*(1+$C54)</f>
        <v>483319.4500297209</v>
      </c>
      <c r="F54" s="43">
        <f t="shared" si="101"/>
        <v>480487.31442125322</v>
      </c>
      <c r="G54" s="43">
        <f t="shared" si="101"/>
        <v>477671.77444555861</v>
      </c>
      <c r="H54" s="54">
        <f>Volumes!AC50</f>
        <v>-1.3429709032936157E-2</v>
      </c>
      <c r="I54" s="43">
        <f>Volumes!J50*(1+H54)</f>
        <v>312234.69853671122</v>
      </c>
      <c r="J54" s="43">
        <f t="shared" ref="J54:L54" si="102">I54*(1+$H54)</f>
        <v>308041.47738537664</v>
      </c>
      <c r="K54" s="43">
        <f t="shared" si="102"/>
        <v>303904.56997401523</v>
      </c>
      <c r="L54" s="43">
        <f t="shared" si="102"/>
        <v>299823.22002548462</v>
      </c>
      <c r="M54" s="54">
        <f>IF(Volumes!AG50="-","-",Volumes!AG50)</f>
        <v>3.0051824438194021E-3</v>
      </c>
      <c r="N54" s="43">
        <f>IF(M54="-","-",IF((Volumes!N50*(1+M54))&gt;=I54,I54,Volumes!N50*(1+M54)))</f>
        <v>226779.47175054756</v>
      </c>
      <c r="O54" s="43">
        <f t="shared" si="84"/>
        <v>227460.98543767093</v>
      </c>
      <c r="P54" s="43">
        <f t="shared" si="51"/>
        <v>228144.54719776206</v>
      </c>
      <c r="Q54" s="43">
        <f t="shared" si="52"/>
        <v>228830.16318565389</v>
      </c>
      <c r="R54" s="43">
        <f t="shared" si="9"/>
        <v>226779.47175054756</v>
      </c>
      <c r="S54" s="43">
        <f t="shared" si="10"/>
        <v>227460.98543767093</v>
      </c>
      <c r="T54" s="43">
        <f t="shared" si="11"/>
        <v>228144.54719776206</v>
      </c>
      <c r="U54" s="43">
        <f t="shared" si="12"/>
        <v>228830.16318565389</v>
      </c>
      <c r="V54" s="44">
        <f>Volumes!S50</f>
        <v>1</v>
      </c>
      <c r="W54" s="43"/>
    </row>
    <row r="55" spans="1:23" x14ac:dyDescent="0.2">
      <c r="A55" s="41">
        <v>44</v>
      </c>
      <c r="B55" s="42" t="s">
        <v>103</v>
      </c>
      <c r="C55" s="54">
        <f>Volumes!Y51</f>
        <v>2.3364987093066128E-2</v>
      </c>
      <c r="D55" s="43">
        <f>Volumes!F51*(1+C55)</f>
        <v>855318.93891800474</v>
      </c>
      <c r="E55" s="43">
        <f t="shared" ref="E55:G55" si="103">D55*(1+$C55)</f>
        <v>875303.45488627895</v>
      </c>
      <c r="F55" s="43">
        <f t="shared" si="103"/>
        <v>895754.90881221299</v>
      </c>
      <c r="G55" s="43">
        <f t="shared" si="103"/>
        <v>916684.21069516102</v>
      </c>
      <c r="H55" s="54">
        <f>Volumes!AC51</f>
        <v>-2.99331995759262E-4</v>
      </c>
      <c r="I55" s="43">
        <f>Volumes!J51*(1+H55)</f>
        <v>569034.6187313539</v>
      </c>
      <c r="J55" s="43">
        <f t="shared" ref="J55:L55" si="104">I55*(1+$H55)</f>
        <v>568864.28846327297</v>
      </c>
      <c r="K55" s="43">
        <f t="shared" si="104"/>
        <v>568694.00918049109</v>
      </c>
      <c r="L55" s="43">
        <f t="shared" si="104"/>
        <v>568523.7808677468</v>
      </c>
      <c r="M55" s="54">
        <f>IF(Volumes!AG51="-","-",Volumes!AG51)</f>
        <v>1.1573023967300824E-2</v>
      </c>
      <c r="N55" s="43">
        <f>IF(M55="-","-",IF((Volumes!N51*(1+M55))&gt;=I55,I55,Volumes!N51*(1+M55)))</f>
        <v>569034.6187313539</v>
      </c>
      <c r="O55" s="43">
        <f t="shared" si="84"/>
        <v>568864.28846327297</v>
      </c>
      <c r="P55" s="43">
        <f t="shared" si="51"/>
        <v>568694.00918049109</v>
      </c>
      <c r="Q55" s="43">
        <f t="shared" si="52"/>
        <v>568523.7808677468</v>
      </c>
      <c r="R55" s="43">
        <f t="shared" si="9"/>
        <v>569034.6187313539</v>
      </c>
      <c r="S55" s="43">
        <f t="shared" si="10"/>
        <v>568864.28846327297</v>
      </c>
      <c r="T55" s="43">
        <f t="shared" si="11"/>
        <v>568694.00918049109</v>
      </c>
      <c r="U55" s="43">
        <f t="shared" si="12"/>
        <v>568523.7808677468</v>
      </c>
      <c r="V55" s="44">
        <f>Volumes!S51</f>
        <v>1</v>
      </c>
      <c r="W55" s="43"/>
    </row>
    <row r="56" spans="1:23" x14ac:dyDescent="0.2">
      <c r="A56" s="41">
        <v>45</v>
      </c>
      <c r="B56" s="42" t="s">
        <v>104</v>
      </c>
      <c r="C56" s="54">
        <f>Volumes!Y52</f>
        <v>2.7520705223349946E-2</v>
      </c>
      <c r="D56" s="43">
        <f>Volumes!F52*(1+C56)</f>
        <v>991661.83554335509</v>
      </c>
      <c r="E56" s="43">
        <f t="shared" ref="E56:G56" si="105">D56*(1+$C56)</f>
        <v>1018953.0686005899</v>
      </c>
      <c r="F56" s="43">
        <f t="shared" si="105"/>
        <v>1046995.3756379746</v>
      </c>
      <c r="G56" s="43">
        <f t="shared" si="105"/>
        <v>1075809.4267411178</v>
      </c>
      <c r="H56" s="54">
        <f>Volumes!AC52</f>
        <v>2.1582826109898534E-2</v>
      </c>
      <c r="I56" s="43">
        <f>Volumes!J52*(1+H56)</f>
        <v>726138.00805043755</v>
      </c>
      <c r="J56" s="43">
        <f t="shared" ref="J56:L56" si="106">I56*(1+$H56)</f>
        <v>741810.11840997823</v>
      </c>
      <c r="K56" s="43">
        <f t="shared" si="106"/>
        <v>757820.47720218403</v>
      </c>
      <c r="L56" s="43">
        <f t="shared" si="106"/>
        <v>774176.38478415902</v>
      </c>
      <c r="M56" s="54">
        <f>IF(Volumes!AG52="-","-",Volumes!AG52)</f>
        <v>1.8843024422643514E-2</v>
      </c>
      <c r="N56" s="43">
        <f>IF(M56="-","-",IF((Volumes!N52*(1+M56))&gt;=I56,I56,Volumes!N52*(1+M56)))</f>
        <v>643496.16001021944</v>
      </c>
      <c r="O56" s="43">
        <f t="shared" si="84"/>
        <v>655621.57386916922</v>
      </c>
      <c r="P56" s="43">
        <f t="shared" si="51"/>
        <v>667975.46719759784</v>
      </c>
      <c r="Q56" s="43">
        <f t="shared" si="52"/>
        <v>680562.14523972885</v>
      </c>
      <c r="R56" s="43">
        <f t="shared" si="9"/>
        <v>643496.16001021944</v>
      </c>
      <c r="S56" s="43">
        <f t="shared" si="10"/>
        <v>655621.57386916922</v>
      </c>
      <c r="T56" s="43">
        <f t="shared" si="11"/>
        <v>667975.46719759784</v>
      </c>
      <c r="U56" s="43">
        <f t="shared" si="12"/>
        <v>680562.14523972885</v>
      </c>
      <c r="V56" s="44">
        <f>Volumes!S52</f>
        <v>1</v>
      </c>
      <c r="W56" s="43"/>
    </row>
    <row r="57" spans="1:23" x14ac:dyDescent="0.2">
      <c r="A57" s="41">
        <v>46</v>
      </c>
      <c r="B57" s="42" t="s">
        <v>105</v>
      </c>
      <c r="C57" s="54">
        <f>Volumes!Y53</f>
        <v>5.6874911842076069E-2</v>
      </c>
      <c r="D57" s="43">
        <f>Volumes!F53*(1+C57)</f>
        <v>186304.85258460935</v>
      </c>
      <c r="E57" s="43">
        <f t="shared" ref="E57:G57" si="107">D57*(1+$C57)</f>
        <v>196900.92465110999</v>
      </c>
      <c r="F57" s="43">
        <f t="shared" si="107"/>
        <v>208099.64738226516</v>
      </c>
      <c r="G57" s="43">
        <f t="shared" si="107"/>
        <v>219935.29648149863</v>
      </c>
      <c r="H57" s="54">
        <f>Volumes!AC53</f>
        <v>3.4012678734485081E-2</v>
      </c>
      <c r="I57" s="43">
        <f>Volumes!J53*(1+H57)</f>
        <v>128742.85060387326</v>
      </c>
      <c r="J57" s="43">
        <f t="shared" ref="J57:L57" si="108">I57*(1+$H57)</f>
        <v>133121.73982082459</v>
      </c>
      <c r="K57" s="43">
        <f t="shared" si="108"/>
        <v>137649.566789926</v>
      </c>
      <c r="L57" s="43">
        <f t="shared" si="108"/>
        <v>142331.39728309278</v>
      </c>
      <c r="M57" s="54" t="str">
        <f>IF(Volumes!AG53="-","-",Volumes!AG53)</f>
        <v>-</v>
      </c>
      <c r="N57" s="43" t="str">
        <f>IF(M57="-","-",IF((Volumes!N53*(1+M57))&gt;=I57,I57,Volumes!N53*(1+M57)))</f>
        <v>-</v>
      </c>
      <c r="O57" s="43" t="str">
        <f t="shared" si="84"/>
        <v>-</v>
      </c>
      <c r="P57" s="43" t="str">
        <f t="shared" si="51"/>
        <v>-</v>
      </c>
      <c r="Q57" s="43" t="str">
        <f t="shared" si="52"/>
        <v>-</v>
      </c>
      <c r="R57" s="43" t="str">
        <f t="shared" si="9"/>
        <v>-</v>
      </c>
      <c r="S57" s="43" t="str">
        <f t="shared" si="10"/>
        <v>-</v>
      </c>
      <c r="T57" s="43" t="str">
        <f t="shared" si="11"/>
        <v>-</v>
      </c>
      <c r="U57" s="43" t="str">
        <f t="shared" si="12"/>
        <v>-</v>
      </c>
      <c r="V57" s="44" t="str">
        <f>Volumes!S53</f>
        <v>-</v>
      </c>
      <c r="W57" s="43"/>
    </row>
    <row r="58" spans="1:23" x14ac:dyDescent="0.2">
      <c r="A58" s="41">
        <v>47</v>
      </c>
      <c r="B58" s="42" t="s">
        <v>106</v>
      </c>
      <c r="C58" s="54">
        <f>Volumes!Y54</f>
        <v>5.1946786717376826E-2</v>
      </c>
      <c r="D58" s="43">
        <f>Volumes!F54*(1+C58)</f>
        <v>204812.98742708654</v>
      </c>
      <c r="E58" s="43">
        <f t="shared" ref="E58:G58" si="109">D58*(1+$C58)</f>
        <v>215452.3640019102</v>
      </c>
      <c r="F58" s="43">
        <f t="shared" si="109"/>
        <v>226644.42200247207</v>
      </c>
      <c r="G58" s="43">
        <f t="shared" si="109"/>
        <v>238417.87145291764</v>
      </c>
      <c r="H58" s="54">
        <f>Volumes!AC54</f>
        <v>5.3765876534515679E-2</v>
      </c>
      <c r="I58" s="43">
        <f>Volumes!J54*(1+H58)</f>
        <v>150975.14466285313</v>
      </c>
      <c r="J58" s="43">
        <f t="shared" ref="J58:L58" si="110">I58*(1+$H58)</f>
        <v>159092.45565057674</v>
      </c>
      <c r="K58" s="43">
        <f t="shared" si="110"/>
        <v>167646.20097865857</v>
      </c>
      <c r="L58" s="43">
        <f t="shared" si="110"/>
        <v>176659.84592195772</v>
      </c>
      <c r="M58" s="54" t="str">
        <f>IF(Volumes!AG54="-","-",Volumes!AG54)</f>
        <v>-</v>
      </c>
      <c r="N58" s="43" t="str">
        <f>IF(M58="-","-",IF((Volumes!N54*(1+M58))&gt;=I58,I58,Volumes!N54*(1+M58)))</f>
        <v>-</v>
      </c>
      <c r="O58" s="43" t="str">
        <f t="shared" si="84"/>
        <v>-</v>
      </c>
      <c r="P58" s="43" t="str">
        <f t="shared" si="51"/>
        <v>-</v>
      </c>
      <c r="Q58" s="43" t="str">
        <f t="shared" si="52"/>
        <v>-</v>
      </c>
      <c r="R58" s="43" t="str">
        <f t="shared" si="9"/>
        <v>-</v>
      </c>
      <c r="S58" s="43" t="str">
        <f t="shared" si="10"/>
        <v>-</v>
      </c>
      <c r="T58" s="43" t="str">
        <f t="shared" si="11"/>
        <v>-</v>
      </c>
      <c r="U58" s="43" t="str">
        <f t="shared" si="12"/>
        <v>-</v>
      </c>
      <c r="V58" s="44" t="str">
        <f>Volumes!S54</f>
        <v>-</v>
      </c>
      <c r="W58" s="43"/>
    </row>
    <row r="59" spans="1:23" x14ac:dyDescent="0.2">
      <c r="A59" s="41">
        <v>48</v>
      </c>
      <c r="B59" s="42" t="s">
        <v>36</v>
      </c>
      <c r="C59" s="54">
        <f>Volumes!Y55</f>
        <v>-1.2616265783366609E-2</v>
      </c>
      <c r="D59" s="43">
        <f>Volumes!F55*(1+C59)</f>
        <v>153433.50799485954</v>
      </c>
      <c r="E59" s="43">
        <f t="shared" ref="E59:G59" si="111">D59*(1+$C59)</f>
        <v>151497.75007792207</v>
      </c>
      <c r="F59" s="43">
        <f t="shared" si="111"/>
        <v>149586.41419735696</v>
      </c>
      <c r="G59" s="43">
        <f t="shared" si="111"/>
        <v>147699.19223826233</v>
      </c>
      <c r="H59" s="54">
        <f>Volumes!AC55</f>
        <v>-1.7845296804578151E-3</v>
      </c>
      <c r="I59" s="43">
        <f>Volumes!J55*(1+H59)</f>
        <v>121691.44977118507</v>
      </c>
      <c r="J59" s="43">
        <f t="shared" ref="J59:L59" si="112">I59*(1+$H59)</f>
        <v>121474.28776721045</v>
      </c>
      <c r="K59" s="43">
        <f t="shared" si="112"/>
        <v>121257.51329527739</v>
      </c>
      <c r="L59" s="43">
        <f t="shared" si="112"/>
        <v>121041.12566382345</v>
      </c>
      <c r="M59" s="54" t="str">
        <f>IF(Volumes!AG55="-","-",Volumes!AG55)</f>
        <v>-</v>
      </c>
      <c r="N59" s="43" t="str">
        <f>IF(M59="-","-",IF((Volumes!N55*(1+M59))&gt;=I59,I59,Volumes!N55*(1+M59)))</f>
        <v>-</v>
      </c>
      <c r="O59" s="43" t="str">
        <f t="shared" si="84"/>
        <v>-</v>
      </c>
      <c r="P59" s="43" t="str">
        <f t="shared" si="51"/>
        <v>-</v>
      </c>
      <c r="Q59" s="43" t="str">
        <f t="shared" si="52"/>
        <v>-</v>
      </c>
      <c r="R59" s="43" t="str">
        <f t="shared" si="9"/>
        <v>-</v>
      </c>
      <c r="S59" s="43" t="str">
        <f t="shared" si="10"/>
        <v>-</v>
      </c>
      <c r="T59" s="43" t="str">
        <f t="shared" si="11"/>
        <v>-</v>
      </c>
      <c r="U59" s="43" t="str">
        <f t="shared" si="12"/>
        <v>-</v>
      </c>
      <c r="V59" s="44" t="str">
        <f>Volumes!S55</f>
        <v>-</v>
      </c>
      <c r="W59" s="43"/>
    </row>
    <row r="60" spans="1:23" x14ac:dyDescent="0.2">
      <c r="A60" s="41">
        <v>49</v>
      </c>
      <c r="B60" s="42" t="s">
        <v>107</v>
      </c>
      <c r="C60" s="54">
        <f>Volumes!Y56</f>
        <v>1.4896838657090614E-2</v>
      </c>
      <c r="D60" s="43">
        <f>Volumes!F56*(1+C60)</f>
        <v>669434.07395292632</v>
      </c>
      <c r="E60" s="43">
        <f t="shared" ref="E60:G60" si="113">D60*(1+$C60)</f>
        <v>679406.52534416202</v>
      </c>
      <c r="F60" s="43">
        <f t="shared" si="113"/>
        <v>689527.53473478858</v>
      </c>
      <c r="G60" s="43">
        <f t="shared" si="113"/>
        <v>699799.3151693542</v>
      </c>
      <c r="H60" s="54">
        <f>Volumes!AC56</f>
        <v>-1.6458811693562409E-3</v>
      </c>
      <c r="I60" s="43">
        <f>Volumes!J56*(1+H60)</f>
        <v>485955.85581964767</v>
      </c>
      <c r="J60" s="43">
        <f t="shared" ref="J60:L60" si="114">I60*(1+$H60)</f>
        <v>485156.03022741567</v>
      </c>
      <c r="K60" s="43">
        <f t="shared" si="114"/>
        <v>484357.52105306473</v>
      </c>
      <c r="L60" s="43">
        <f t="shared" si="114"/>
        <v>483560.32612992742</v>
      </c>
      <c r="M60" s="54" t="str">
        <f>IF(Volumes!AG56="-","-",Volumes!AG56)</f>
        <v>-</v>
      </c>
      <c r="N60" s="43" t="str">
        <f>IF(M60="-","-",IF((Volumes!N56*(1+M60))&gt;=I60,I60,Volumes!N56*(1+M60)))</f>
        <v>-</v>
      </c>
      <c r="O60" s="43" t="str">
        <f t="shared" si="84"/>
        <v>-</v>
      </c>
      <c r="P60" s="43" t="str">
        <f t="shared" si="51"/>
        <v>-</v>
      </c>
      <c r="Q60" s="43" t="str">
        <f t="shared" si="52"/>
        <v>-</v>
      </c>
      <c r="R60" s="43" t="str">
        <f t="shared" si="9"/>
        <v>-</v>
      </c>
      <c r="S60" s="43" t="str">
        <f t="shared" si="10"/>
        <v>-</v>
      </c>
      <c r="T60" s="43" t="str">
        <f t="shared" si="11"/>
        <v>-</v>
      </c>
      <c r="U60" s="43" t="str">
        <f t="shared" si="12"/>
        <v>-</v>
      </c>
      <c r="V60" s="44" t="str">
        <f>Volumes!S56</f>
        <v>-</v>
      </c>
      <c r="W60" s="43"/>
    </row>
    <row r="61" spans="1:23" x14ac:dyDescent="0.2">
      <c r="A61" s="41">
        <v>50</v>
      </c>
      <c r="B61" s="42" t="s">
        <v>108</v>
      </c>
      <c r="C61" s="54">
        <f>Volumes!Y57</f>
        <v>6.749797037909587E-2</v>
      </c>
      <c r="D61" s="43">
        <f>Volumes!F57*(1+C61)</f>
        <v>464528.43502273789</v>
      </c>
      <c r="E61" s="43">
        <f t="shared" ref="E61:G61" si="115">D61*(1+$C61)</f>
        <v>495883.16157015041</v>
      </c>
      <c r="F61" s="43">
        <f t="shared" si="115"/>
        <v>529354.26852130482</v>
      </c>
      <c r="G61" s="43">
        <f t="shared" si="115"/>
        <v>565084.60725800379</v>
      </c>
      <c r="H61" s="54">
        <f>Volumes!AC57</f>
        <v>1.4607252616941324E-2</v>
      </c>
      <c r="I61" s="43">
        <f>Volumes!J57*(1+H61)</f>
        <v>320158.30395602324</v>
      </c>
      <c r="J61" s="43">
        <f t="shared" ref="J61:L61" si="116">I61*(1+$H61)</f>
        <v>324834.93717932038</v>
      </c>
      <c r="K61" s="43">
        <f t="shared" si="116"/>
        <v>329579.883165507</v>
      </c>
      <c r="L61" s="43">
        <f t="shared" si="116"/>
        <v>334394.13977636758</v>
      </c>
      <c r="M61" s="54" t="str">
        <f>IF(Volumes!AG57="-","-",Volumes!AG57)</f>
        <v>-</v>
      </c>
      <c r="N61" s="43" t="str">
        <f>IF(M61="-","-",IF((Volumes!N57*(1+M61))&gt;=I61,I61,Volumes!N57*(1+M61)))</f>
        <v>-</v>
      </c>
      <c r="O61" s="43" t="str">
        <f t="shared" si="84"/>
        <v>-</v>
      </c>
      <c r="P61" s="43" t="str">
        <f t="shared" si="51"/>
        <v>-</v>
      </c>
      <c r="Q61" s="43" t="str">
        <f t="shared" si="52"/>
        <v>-</v>
      </c>
      <c r="R61" s="43" t="str">
        <f t="shared" si="9"/>
        <v>-</v>
      </c>
      <c r="S61" s="43" t="str">
        <f t="shared" si="10"/>
        <v>-</v>
      </c>
      <c r="T61" s="43" t="str">
        <f t="shared" si="11"/>
        <v>-</v>
      </c>
      <c r="U61" s="43" t="str">
        <f t="shared" si="12"/>
        <v>-</v>
      </c>
      <c r="V61" s="44" t="str">
        <f>Volumes!S57</f>
        <v>-</v>
      </c>
      <c r="W61" s="43"/>
    </row>
    <row r="62" spans="1:23" x14ac:dyDescent="0.2">
      <c r="A62" s="41">
        <v>51</v>
      </c>
      <c r="B62" s="42" t="s">
        <v>109</v>
      </c>
      <c r="C62" s="54">
        <f>Volumes!Y58</f>
        <v>4.060934939039175E-2</v>
      </c>
      <c r="D62" s="43">
        <f>Volumes!F58*(1+C62)</f>
        <v>396684.96672968962</v>
      </c>
      <c r="E62" s="43">
        <f t="shared" ref="E62:G62" si="117">D62*(1+$C62)</f>
        <v>412794.08514153154</v>
      </c>
      <c r="F62" s="43">
        <f t="shared" si="117"/>
        <v>429557.38437133114</v>
      </c>
      <c r="G62" s="43">
        <f t="shared" si="117"/>
        <v>447001.43027648935</v>
      </c>
      <c r="H62" s="54">
        <f>Volumes!AC58</f>
        <v>2.4937558972513596E-2</v>
      </c>
      <c r="I62" s="43">
        <f>Volumes!J58*(1+H62)</f>
        <v>308656.87107189553</v>
      </c>
      <c r="J62" s="43">
        <f t="shared" ref="J62:L62" si="118">I62*(1+$H62)</f>
        <v>316354.01999652246</v>
      </c>
      <c r="K62" s="43">
        <f t="shared" si="118"/>
        <v>324243.11702637747</v>
      </c>
      <c r="L62" s="43">
        <f t="shared" si="118"/>
        <v>332328.9488786544</v>
      </c>
      <c r="M62" s="54" t="str">
        <f>IF(Volumes!AG58="-","-",Volumes!AG58)</f>
        <v>-</v>
      </c>
      <c r="N62" s="43" t="str">
        <f>IF(M62="-","-",IF((Volumes!N58*(1+M62))&gt;=I62,I62,Volumes!N58*(1+M62)))</f>
        <v>-</v>
      </c>
      <c r="O62" s="43" t="str">
        <f t="shared" si="84"/>
        <v>-</v>
      </c>
      <c r="P62" s="43" t="str">
        <f t="shared" si="51"/>
        <v>-</v>
      </c>
      <c r="Q62" s="43" t="str">
        <f t="shared" si="52"/>
        <v>-</v>
      </c>
      <c r="R62" s="43" t="str">
        <f t="shared" si="9"/>
        <v>-</v>
      </c>
      <c r="S62" s="43" t="str">
        <f t="shared" si="10"/>
        <v>-</v>
      </c>
      <c r="T62" s="43" t="str">
        <f t="shared" si="11"/>
        <v>-</v>
      </c>
      <c r="U62" s="43" t="str">
        <f t="shared" si="12"/>
        <v>-</v>
      </c>
      <c r="V62" s="44" t="str">
        <f>Volumes!S58</f>
        <v>-</v>
      </c>
      <c r="W62" s="43"/>
    </row>
    <row r="63" spans="1:23" x14ac:dyDescent="0.2">
      <c r="A63" s="41">
        <v>52</v>
      </c>
      <c r="B63" s="42" t="s">
        <v>110</v>
      </c>
      <c r="C63" s="54">
        <f>Volumes!Y59</f>
        <v>4.9545876884529348E-2</v>
      </c>
      <c r="D63" s="43">
        <f>Volumes!F59*(1+C63)</f>
        <v>1359864.0567571013</v>
      </c>
      <c r="E63" s="43">
        <f t="shared" ref="E63:G63" si="119">D63*(1+$C63)</f>
        <v>1427239.7138928853</v>
      </c>
      <c r="F63" s="43">
        <f t="shared" si="119"/>
        <v>1497953.5570421331</v>
      </c>
      <c r="G63" s="43">
        <f t="shared" si="119"/>
        <v>1572170.9795580856</v>
      </c>
      <c r="H63" s="54">
        <f>Volumes!AC59</f>
        <v>6.0847344046183768E-4</v>
      </c>
      <c r="I63" s="43">
        <f>Volumes!J59*(1+H63)</f>
        <v>694729.46736902674</v>
      </c>
      <c r="J63" s="43">
        <f t="shared" ref="J63:L63" si="120">I63*(1+$H63)</f>
        <v>695152.19179822702</v>
      </c>
      <c r="K63" s="43">
        <f t="shared" si="120"/>
        <v>695575.17344401509</v>
      </c>
      <c r="L63" s="43">
        <f t="shared" si="120"/>
        <v>695998.41246290039</v>
      </c>
      <c r="M63" s="54">
        <f>IF(Volumes!AG59="-","-",Volumes!AG59)</f>
        <v>-2.4214742417326789E-3</v>
      </c>
      <c r="N63" s="43">
        <f>IF(M63="-","-",IF((Volumes!N59*(1+M63))&gt;=I63,I63,Volumes!N59*(1+M63)))</f>
        <v>541887.64792746806</v>
      </c>
      <c r="O63" s="43">
        <f t="shared" si="84"/>
        <v>540575.48094609857</v>
      </c>
      <c r="P63" s="43">
        <f t="shared" ref="P63:P126" si="121">IF(O63="-","-",IF((O63*(1+$M63))&gt;=K63,K63,O63*(1+$M63)))</f>
        <v>539266.49134327529</v>
      </c>
      <c r="Q63" s="43">
        <f t="shared" ref="Q63:Q126" si="122">IF(P63="-","-",IF((P63*(1+$M63))&gt;=L63,L63,P63*(1+$M63)))</f>
        <v>537960.67142505804</v>
      </c>
      <c r="R63" s="43">
        <f t="shared" si="9"/>
        <v>541887.64792746806</v>
      </c>
      <c r="S63" s="43">
        <f t="shared" si="10"/>
        <v>540575.48094609857</v>
      </c>
      <c r="T63" s="43">
        <f t="shared" si="11"/>
        <v>539266.49134327529</v>
      </c>
      <c r="U63" s="43">
        <f t="shared" si="12"/>
        <v>537960.67142505804</v>
      </c>
      <c r="V63" s="44">
        <f>Volumes!S59</f>
        <v>1</v>
      </c>
      <c r="W63" s="43"/>
    </row>
    <row r="64" spans="1:23" x14ac:dyDescent="0.2">
      <c r="A64" s="41">
        <v>53</v>
      </c>
      <c r="B64" s="42" t="s">
        <v>111</v>
      </c>
      <c r="C64" s="54">
        <f>Volumes!Y60</f>
        <v>2.2857276875957546E-3</v>
      </c>
      <c r="D64" s="43">
        <f>Volumes!F60*(1+C64)</f>
        <v>226781.17788950619</v>
      </c>
      <c r="E64" s="43">
        <f t="shared" ref="E64:G64" si="123">D64*(1+$C64)</f>
        <v>227299.53790683384</v>
      </c>
      <c r="F64" s="43">
        <f t="shared" si="123"/>
        <v>227819.08275400521</v>
      </c>
      <c r="G64" s="43">
        <f t="shared" si="123"/>
        <v>228339.81513921873</v>
      </c>
      <c r="H64" s="54">
        <f>Volumes!AC60</f>
        <v>-1.0985366549312132E-2</v>
      </c>
      <c r="I64" s="43">
        <f>Volumes!J60*(1+H64)</f>
        <v>146744.05722361236</v>
      </c>
      <c r="J64" s="43">
        <f t="shared" ref="J64:L64" si="124">I64*(1+$H64)</f>
        <v>145132.01996607773</v>
      </c>
      <c r="K64" s="43">
        <f t="shared" si="124"/>
        <v>143537.69152870827</v>
      </c>
      <c r="L64" s="43">
        <f t="shared" si="124"/>
        <v>141960.87737362331</v>
      </c>
      <c r="M64" s="54" t="str">
        <f>IF(Volumes!AG60="-","-",Volumes!AG60)</f>
        <v>-</v>
      </c>
      <c r="N64" s="43" t="str">
        <f>IF(M64="-","-",IF((Volumes!N60*(1+M64))&gt;=I64,I64,Volumes!N60*(1+M64)))</f>
        <v>-</v>
      </c>
      <c r="O64" s="43" t="str">
        <f t="shared" si="84"/>
        <v>-</v>
      </c>
      <c r="P64" s="43" t="str">
        <f t="shared" si="121"/>
        <v>-</v>
      </c>
      <c r="Q64" s="43" t="str">
        <f t="shared" si="122"/>
        <v>-</v>
      </c>
      <c r="R64" s="43" t="str">
        <f t="shared" si="9"/>
        <v>-</v>
      </c>
      <c r="S64" s="43" t="str">
        <f t="shared" si="10"/>
        <v>-</v>
      </c>
      <c r="T64" s="43" t="str">
        <f t="shared" si="11"/>
        <v>-</v>
      </c>
      <c r="U64" s="43" t="str">
        <f t="shared" si="12"/>
        <v>-</v>
      </c>
      <c r="V64" s="44" t="str">
        <f>Volumes!S60</f>
        <v>-</v>
      </c>
      <c r="W64" s="43"/>
    </row>
    <row r="65" spans="1:23" x14ac:dyDescent="0.2">
      <c r="A65" s="41">
        <v>54</v>
      </c>
      <c r="B65" s="42" t="s">
        <v>112</v>
      </c>
      <c r="C65" s="54">
        <f>Volumes!Y61</f>
        <v>1.4671864707068731E-2</v>
      </c>
      <c r="D65" s="43">
        <f>Volumes!F61*(1+C65)</f>
        <v>651571.53792164417</v>
      </c>
      <c r="E65" s="43">
        <f t="shared" ref="E65:G65" si="125">D65*(1+$C65)</f>
        <v>661131.30737300718</v>
      </c>
      <c r="F65" s="43">
        <f t="shared" si="125"/>
        <v>670831.33646839135</v>
      </c>
      <c r="G65" s="43">
        <f t="shared" si="125"/>
        <v>680673.68307831767</v>
      </c>
      <c r="H65" s="54">
        <f>Volumes!AC61</f>
        <v>1.3884943748225192E-2</v>
      </c>
      <c r="I65" s="43">
        <f>Volumes!J61*(1+H65)</f>
        <v>430692.24079458357</v>
      </c>
      <c r="J65" s="43">
        <f t="shared" ref="J65:L65" si="126">I65*(1+$H65)</f>
        <v>436672.37833081337</v>
      </c>
      <c r="K65" s="43">
        <f t="shared" si="126"/>
        <v>442735.54974034039</v>
      </c>
      <c r="L65" s="43">
        <f t="shared" si="126"/>
        <v>448882.90794382454</v>
      </c>
      <c r="M65" s="54" t="str">
        <f>IF(Volumes!AG61="-","-",Volumes!AG61)</f>
        <v>-</v>
      </c>
      <c r="N65" s="43" t="str">
        <f>IF(M65="-","-",IF((Volumes!N61*(1+M65))&gt;=I65,I65,Volumes!N61*(1+M65)))</f>
        <v>-</v>
      </c>
      <c r="O65" s="43" t="str">
        <f t="shared" si="84"/>
        <v>-</v>
      </c>
      <c r="P65" s="43" t="str">
        <f t="shared" si="121"/>
        <v>-</v>
      </c>
      <c r="Q65" s="43" t="str">
        <f t="shared" si="122"/>
        <v>-</v>
      </c>
      <c r="R65" s="43" t="str">
        <f t="shared" si="9"/>
        <v>-</v>
      </c>
      <c r="S65" s="43" t="str">
        <f t="shared" si="10"/>
        <v>-</v>
      </c>
      <c r="T65" s="43" t="str">
        <f t="shared" si="11"/>
        <v>-</v>
      </c>
      <c r="U65" s="43" t="str">
        <f t="shared" si="12"/>
        <v>-</v>
      </c>
      <c r="V65" s="44" t="str">
        <f>Volumes!S61</f>
        <v>-</v>
      </c>
      <c r="W65" s="43"/>
    </row>
    <row r="66" spans="1:23" x14ac:dyDescent="0.2">
      <c r="A66" s="41">
        <v>55</v>
      </c>
      <c r="B66" s="42" t="s">
        <v>113</v>
      </c>
      <c r="C66" s="54">
        <f>Volumes!Y62</f>
        <v>-3.2639806268562943E-2</v>
      </c>
      <c r="D66" s="43">
        <f>Volumes!F62*(1+C66)</f>
        <v>209159.71900803014</v>
      </c>
      <c r="E66" s="43">
        <f t="shared" ref="E66:G66" si="127">D66*(1+$C66)</f>
        <v>202332.78630042099</v>
      </c>
      <c r="F66" s="43">
        <f t="shared" si="127"/>
        <v>195728.68335379672</v>
      </c>
      <c r="G66" s="43">
        <f t="shared" si="127"/>
        <v>189340.13704792791</v>
      </c>
      <c r="H66" s="54">
        <f>Volumes!AC62</f>
        <v>1.552386828815488E-2</v>
      </c>
      <c r="I66" s="43">
        <f>Volumes!J62*(1+H66)</f>
        <v>177485.13750845741</v>
      </c>
      <c r="J66" s="43">
        <f t="shared" ref="J66:L66" si="128">I66*(1+$H66)</f>
        <v>180240.39340624376</v>
      </c>
      <c r="K66" s="43">
        <f t="shared" si="128"/>
        <v>183038.42153368751</v>
      </c>
      <c r="L66" s="43">
        <f t="shared" si="128"/>
        <v>185879.88588124825</v>
      </c>
      <c r="M66" s="54" t="str">
        <f>IF(Volumes!AG62="-","-",Volumes!AG62)</f>
        <v>-</v>
      </c>
      <c r="N66" s="43" t="str">
        <f>IF(M66="-","-",IF((Volumes!N62*(1+M66))&gt;=I66,I66,Volumes!N62*(1+M66)))</f>
        <v>-</v>
      </c>
      <c r="O66" s="43" t="str">
        <f t="shared" si="84"/>
        <v>-</v>
      </c>
      <c r="P66" s="43" t="str">
        <f t="shared" si="121"/>
        <v>-</v>
      </c>
      <c r="Q66" s="43" t="str">
        <f t="shared" si="122"/>
        <v>-</v>
      </c>
      <c r="R66" s="43" t="str">
        <f t="shared" si="9"/>
        <v>-</v>
      </c>
      <c r="S66" s="43" t="str">
        <f t="shared" si="10"/>
        <v>-</v>
      </c>
      <c r="T66" s="43" t="str">
        <f t="shared" si="11"/>
        <v>-</v>
      </c>
      <c r="U66" s="43" t="str">
        <f t="shared" si="12"/>
        <v>-</v>
      </c>
      <c r="V66" s="44" t="str">
        <f>Volumes!S62</f>
        <v>-</v>
      </c>
      <c r="W66" s="43"/>
    </row>
    <row r="67" spans="1:23" x14ac:dyDescent="0.2">
      <c r="A67" s="41">
        <v>56</v>
      </c>
      <c r="B67" s="42" t="s">
        <v>114</v>
      </c>
      <c r="C67" s="54">
        <f>Volumes!Y63</f>
        <v>3.1811877138481076E-2</v>
      </c>
      <c r="D67" s="43">
        <f>Volumes!F63*(1+C67)</f>
        <v>288819.62158921792</v>
      </c>
      <c r="E67" s="43">
        <f t="shared" ref="E67:G67" si="129">D67*(1+$C67)</f>
        <v>298007.51590639667</v>
      </c>
      <c r="F67" s="43">
        <f t="shared" si="129"/>
        <v>307487.6943887549</v>
      </c>
      <c r="G67" s="43">
        <f t="shared" si="129"/>
        <v>317269.45514424477</v>
      </c>
      <c r="H67" s="54">
        <f>Volumes!AC63</f>
        <v>2.7084813435696659E-2</v>
      </c>
      <c r="I67" s="43">
        <f>Volumes!J63*(1+H67)</f>
        <v>219713.98329016424</v>
      </c>
      <c r="J67" s="43">
        <f t="shared" ref="J67:L67" si="130">I67*(1+$H67)</f>
        <v>225664.89553679212</v>
      </c>
      <c r="K67" s="43">
        <f t="shared" si="130"/>
        <v>231776.98713139212</v>
      </c>
      <c r="L67" s="43">
        <f t="shared" si="130"/>
        <v>238054.62358653374</v>
      </c>
      <c r="M67" s="54" t="str">
        <f>IF(Volumes!AG63="-","-",Volumes!AG63)</f>
        <v>-</v>
      </c>
      <c r="N67" s="43" t="str">
        <f>IF(M67="-","-",IF((Volumes!N63*(1+M67))&gt;=I67,I67,Volumes!N63*(1+M67)))</f>
        <v>-</v>
      </c>
      <c r="O67" s="43" t="str">
        <f t="shared" si="84"/>
        <v>-</v>
      </c>
      <c r="P67" s="43" t="str">
        <f t="shared" si="121"/>
        <v>-</v>
      </c>
      <c r="Q67" s="43" t="str">
        <f t="shared" si="122"/>
        <v>-</v>
      </c>
      <c r="R67" s="43" t="str">
        <f t="shared" si="9"/>
        <v>-</v>
      </c>
      <c r="S67" s="43" t="str">
        <f t="shared" si="10"/>
        <v>-</v>
      </c>
      <c r="T67" s="43" t="str">
        <f t="shared" si="11"/>
        <v>-</v>
      </c>
      <c r="U67" s="43" t="str">
        <f t="shared" si="12"/>
        <v>-</v>
      </c>
      <c r="V67" s="44" t="str">
        <f>Volumes!S63</f>
        <v>-</v>
      </c>
      <c r="W67" s="43"/>
    </row>
    <row r="68" spans="1:23" x14ac:dyDescent="0.2">
      <c r="A68" s="41">
        <v>57</v>
      </c>
      <c r="B68" s="42" t="s">
        <v>37</v>
      </c>
      <c r="C68" s="54">
        <f>Volumes!Y64</f>
        <v>1.6044215085929143E-2</v>
      </c>
      <c r="D68" s="43">
        <f>Volumes!F64*(1+C68)</f>
        <v>343758.23929002247</v>
      </c>
      <c r="E68" s="43">
        <f t="shared" ref="E68:G68" si="131">D68*(1+$C68)</f>
        <v>349273.57041875191</v>
      </c>
      <c r="F68" s="43">
        <f t="shared" si="131"/>
        <v>354877.39070638083</v>
      </c>
      <c r="G68" s="43">
        <f t="shared" si="131"/>
        <v>360571.11989200732</v>
      </c>
      <c r="H68" s="54">
        <f>Volumes!AC64</f>
        <v>1.9245750723567955E-2</v>
      </c>
      <c r="I68" s="43">
        <f>Volumes!J64*(1+H68)</f>
        <v>265827.44575471233</v>
      </c>
      <c r="J68" s="43">
        <f t="shared" ref="J68:L68" si="132">I68*(1+$H68)</f>
        <v>270943.49451119028</v>
      </c>
      <c r="K68" s="43">
        <f t="shared" si="132"/>
        <v>276158.00546672504</v>
      </c>
      <c r="L68" s="43">
        <f t="shared" si="132"/>
        <v>281472.87360025535</v>
      </c>
      <c r="M68" s="54" t="str">
        <f>IF(Volumes!AG64="-","-",Volumes!AG64)</f>
        <v>-</v>
      </c>
      <c r="N68" s="43" t="str">
        <f>IF(M68="-","-",IF((Volumes!N64*(1+M68))&gt;=I68,I68,Volumes!N64*(1+M68)))</f>
        <v>-</v>
      </c>
      <c r="O68" s="43" t="str">
        <f t="shared" si="84"/>
        <v>-</v>
      </c>
      <c r="P68" s="43" t="str">
        <f t="shared" si="121"/>
        <v>-</v>
      </c>
      <c r="Q68" s="43" t="str">
        <f t="shared" si="122"/>
        <v>-</v>
      </c>
      <c r="R68" s="43" t="str">
        <f t="shared" si="9"/>
        <v>-</v>
      </c>
      <c r="S68" s="43" t="str">
        <f t="shared" si="10"/>
        <v>-</v>
      </c>
      <c r="T68" s="43" t="str">
        <f t="shared" si="11"/>
        <v>-</v>
      </c>
      <c r="U68" s="43" t="str">
        <f t="shared" si="12"/>
        <v>-</v>
      </c>
      <c r="V68" s="44" t="str">
        <f>Volumes!S64</f>
        <v>-</v>
      </c>
      <c r="W68" s="43"/>
    </row>
    <row r="69" spans="1:23" x14ac:dyDescent="0.2">
      <c r="A69" s="41">
        <v>58</v>
      </c>
      <c r="B69" s="42" t="s">
        <v>115</v>
      </c>
      <c r="C69" s="54">
        <f>Volumes!Y65</f>
        <v>-8.5778789898766725E-3</v>
      </c>
      <c r="D69" s="43">
        <f>Volumes!F65*(1+C69)</f>
        <v>2632483.8083741977</v>
      </c>
      <c r="E69" s="43">
        <f t="shared" ref="E69:G69" si="133">D69*(1+$C69)</f>
        <v>2609902.6808231538</v>
      </c>
      <c r="F69" s="43">
        <f t="shared" si="133"/>
        <v>2587515.2514516981</v>
      </c>
      <c r="G69" s="43">
        <f t="shared" si="133"/>
        <v>2565319.858740285</v>
      </c>
      <c r="H69" s="54">
        <f>Volumes!AC65</f>
        <v>9.893363628988229E-2</v>
      </c>
      <c r="I69" s="43">
        <f>Volumes!J65*(1+H69)</f>
        <v>1353665.3542482406</v>
      </c>
      <c r="J69" s="43">
        <f t="shared" ref="J69:L69" si="134">I69*(1+$H69)</f>
        <v>1487588.3900636507</v>
      </c>
      <c r="K69" s="43">
        <f t="shared" si="134"/>
        <v>1634760.9187952594</v>
      </c>
      <c r="L69" s="43">
        <f t="shared" si="134"/>
        <v>1796493.7609562634</v>
      </c>
      <c r="M69" s="54">
        <f>IF(Volumes!AG65="-","-",Volumes!AG65)</f>
        <v>1.5347183931647098E-2</v>
      </c>
      <c r="N69" s="43">
        <f>IF(M69="-","-",IF((Volumes!N65*(1+M69))&gt;=I69,I69,Volumes!N65*(1+M69)))</f>
        <v>1047341.7890445172</v>
      </c>
      <c r="O69" s="43">
        <f t="shared" si="84"/>
        <v>1063415.5361202837</v>
      </c>
      <c r="P69" s="43">
        <f t="shared" si="121"/>
        <v>1079735.9699488927</v>
      </c>
      <c r="Q69" s="43">
        <f t="shared" si="122"/>
        <v>1096306.8764773137</v>
      </c>
      <c r="R69" s="43">
        <f t="shared" si="9"/>
        <v>1047341.7890445172</v>
      </c>
      <c r="S69" s="43">
        <f t="shared" si="10"/>
        <v>1063415.5361202837</v>
      </c>
      <c r="T69" s="43">
        <f t="shared" si="11"/>
        <v>1079735.9699488927</v>
      </c>
      <c r="U69" s="43">
        <f t="shared" si="12"/>
        <v>1096306.8764773137</v>
      </c>
      <c r="V69" s="44">
        <f>Volumes!S65</f>
        <v>1</v>
      </c>
      <c r="W69" s="43"/>
    </row>
    <row r="70" spans="1:23" x14ac:dyDescent="0.2">
      <c r="A70" s="41">
        <v>59</v>
      </c>
      <c r="B70" s="42" t="s">
        <v>116</v>
      </c>
      <c r="C70" s="54">
        <f>Volumes!Y66</f>
        <v>5.8356213206233838E-3</v>
      </c>
      <c r="D70" s="43">
        <f>Volumes!F66*(1+C70)</f>
        <v>495576.16616851144</v>
      </c>
      <c r="E70" s="43">
        <f t="shared" ref="E70:G70" si="135">D70*(1+$C70)</f>
        <v>498468.16100979724</v>
      </c>
      <c r="F70" s="43">
        <f t="shared" si="135"/>
        <v>501377.03243783797</v>
      </c>
      <c r="G70" s="43">
        <f t="shared" si="135"/>
        <v>504302.87893800315</v>
      </c>
      <c r="H70" s="54">
        <f>Volumes!AC66</f>
        <v>2.3616538675589171E-2</v>
      </c>
      <c r="I70" s="43">
        <f>Volumes!J66*(1+H70)</f>
        <v>365944.95980960043</v>
      </c>
      <c r="J70" s="43">
        <f t="shared" ref="J70:L70" si="136">I70*(1+$H70)</f>
        <v>374587.31310608075</v>
      </c>
      <c r="K70" s="43">
        <f t="shared" si="136"/>
        <v>383433.7688734355</v>
      </c>
      <c r="L70" s="43">
        <f t="shared" si="136"/>
        <v>392489.14730556187</v>
      </c>
      <c r="M70" s="54" t="str">
        <f>IF(Volumes!AG66="-","-",Volumes!AG66)</f>
        <v>-</v>
      </c>
      <c r="N70" s="43" t="str">
        <f>IF(M70="-","-",IF((Volumes!N66*(1+M70))&gt;=I70,I70,Volumes!N66*(1+M70)))</f>
        <v>-</v>
      </c>
      <c r="O70" s="43" t="str">
        <f t="shared" si="84"/>
        <v>-</v>
      </c>
      <c r="P70" s="43" t="str">
        <f t="shared" si="121"/>
        <v>-</v>
      </c>
      <c r="Q70" s="43" t="str">
        <f t="shared" si="122"/>
        <v>-</v>
      </c>
      <c r="R70" s="43" t="str">
        <f t="shared" si="9"/>
        <v>-</v>
      </c>
      <c r="S70" s="43" t="str">
        <f t="shared" si="10"/>
        <v>-</v>
      </c>
      <c r="T70" s="43" t="str">
        <f t="shared" si="11"/>
        <v>-</v>
      </c>
      <c r="U70" s="43" t="str">
        <f t="shared" si="12"/>
        <v>-</v>
      </c>
      <c r="V70" s="44" t="str">
        <f>Volumes!S66</f>
        <v>-</v>
      </c>
      <c r="W70" s="43"/>
    </row>
    <row r="71" spans="1:23" x14ac:dyDescent="0.2">
      <c r="A71" s="41">
        <v>60</v>
      </c>
      <c r="B71" s="42" t="s">
        <v>38</v>
      </c>
      <c r="C71" s="54">
        <f>Volumes!Y67</f>
        <v>6.7725035496213074E-2</v>
      </c>
      <c r="D71" s="43">
        <f>Volumes!F67*(1+C71)</f>
        <v>5875508.9299896117</v>
      </c>
      <c r="E71" s="43">
        <f t="shared" ref="E71:G71" si="137">D71*(1+$C71)</f>
        <v>6273427.980831475</v>
      </c>
      <c r="F71" s="43">
        <f t="shared" si="137"/>
        <v>6698296.1135162236</v>
      </c>
      <c r="G71" s="43">
        <f t="shared" si="137"/>
        <v>7151938.4555682559</v>
      </c>
      <c r="H71" s="54">
        <f>Volumes!AC67</f>
        <v>4.8943885427831763E-2</v>
      </c>
      <c r="I71" s="43">
        <f>Volumes!J67*(1+H71)</f>
        <v>3379017.4832107164</v>
      </c>
      <c r="J71" s="43">
        <f t="shared" ref="J71:L71" si="138">I71*(1+$H71)</f>
        <v>3544399.7277676216</v>
      </c>
      <c r="K71" s="43">
        <f t="shared" si="138"/>
        <v>3717876.4219539179</v>
      </c>
      <c r="L71" s="43">
        <f t="shared" si="138"/>
        <v>3899843.7395848674</v>
      </c>
      <c r="M71" s="54">
        <f>IF(Volumes!AG67="-","-",Volumes!AG67)</f>
        <v>2.5578696591432751E-2</v>
      </c>
      <c r="N71" s="43">
        <f>IF(M71="-","-",IF((Volumes!N67*(1+M71))&gt;=I71,I71,Volumes!N67*(1+M71)))</f>
        <v>1113651.2927399187</v>
      </c>
      <c r="O71" s="43">
        <f t="shared" si="84"/>
        <v>1142137.0412655701</v>
      </c>
      <c r="P71" s="43">
        <f t="shared" si="121"/>
        <v>1171351.418109939</v>
      </c>
      <c r="Q71" s="43">
        <f t="shared" si="122"/>
        <v>1201313.0606357178</v>
      </c>
      <c r="R71" s="43">
        <f t="shared" si="9"/>
        <v>1113651.2927399187</v>
      </c>
      <c r="S71" s="43">
        <f t="shared" si="10"/>
        <v>1142137.0412655701</v>
      </c>
      <c r="T71" s="43">
        <f t="shared" si="11"/>
        <v>1171351.418109939</v>
      </c>
      <c r="U71" s="43">
        <f t="shared" si="12"/>
        <v>1201313.0606357178</v>
      </c>
      <c r="V71" s="44">
        <f>Volumes!S67</f>
        <v>1</v>
      </c>
      <c r="W71" s="43"/>
    </row>
    <row r="72" spans="1:23" x14ac:dyDescent="0.2">
      <c r="A72" s="41">
        <v>61</v>
      </c>
      <c r="B72" s="42" t="s">
        <v>117</v>
      </c>
      <c r="C72" s="54">
        <f>Volumes!Y68</f>
        <v>4.3243426498318978E-2</v>
      </c>
      <c r="D72" s="43">
        <f>Volumes!F68*(1+C72)</f>
        <v>1128543.1820225276</v>
      </c>
      <c r="E72" s="43">
        <f t="shared" ref="E72:G72" si="139">D72*(1+$C72)</f>
        <v>1177345.2561644977</v>
      </c>
      <c r="F72" s="43">
        <f t="shared" si="139"/>
        <v>1228257.6992125916</v>
      </c>
      <c r="G72" s="43">
        <f t="shared" si="139"/>
        <v>1281371.7707494858</v>
      </c>
      <c r="H72" s="54">
        <f>Volumes!AC68</f>
        <v>0.10346446675371072</v>
      </c>
      <c r="I72" s="43">
        <f>Volumes!J68*(1+H72)</f>
        <v>767862.30115757091</v>
      </c>
      <c r="J72" s="43">
        <f t="shared" ref="J72:L72" si="140">I72*(1+$H72)</f>
        <v>847308.76468711626</v>
      </c>
      <c r="K72" s="43">
        <f t="shared" si="140"/>
        <v>934975.11420121416</v>
      </c>
      <c r="L72" s="43">
        <f t="shared" si="140"/>
        <v>1031711.8158200326</v>
      </c>
      <c r="M72" s="54" t="str">
        <f>IF(Volumes!AG68="-","-",Volumes!AG68)</f>
        <v>-</v>
      </c>
      <c r="N72" s="43" t="str">
        <f>IF(M72="-","-",IF((Volumes!N68*(1+M72))&gt;=I72,I72,Volumes!N68*(1+M72)))</f>
        <v>-</v>
      </c>
      <c r="O72" s="43" t="str">
        <f t="shared" si="84"/>
        <v>-</v>
      </c>
      <c r="P72" s="43" t="str">
        <f t="shared" si="121"/>
        <v>-</v>
      </c>
      <c r="Q72" s="43" t="str">
        <f t="shared" si="122"/>
        <v>-</v>
      </c>
      <c r="R72" s="43" t="str">
        <f t="shared" si="9"/>
        <v>-</v>
      </c>
      <c r="S72" s="43" t="str">
        <f t="shared" si="10"/>
        <v>-</v>
      </c>
      <c r="T72" s="43" t="str">
        <f t="shared" si="11"/>
        <v>-</v>
      </c>
      <c r="U72" s="43" t="str">
        <f t="shared" si="12"/>
        <v>-</v>
      </c>
      <c r="V72" s="44" t="str">
        <f>Volumes!S68</f>
        <v>-</v>
      </c>
      <c r="W72" s="43"/>
    </row>
    <row r="73" spans="1:23" x14ac:dyDescent="0.2">
      <c r="A73" s="41">
        <v>62</v>
      </c>
      <c r="B73" s="42" t="s">
        <v>118</v>
      </c>
      <c r="C73" s="54">
        <f>Volumes!Y69</f>
        <v>5.8409714795276679E-4</v>
      </c>
      <c r="D73" s="43">
        <f>Volumes!F69*(1+C73)</f>
        <v>110616.57310790046</v>
      </c>
      <c r="E73" s="43">
        <f t="shared" ref="E73:G73" si="141">D73*(1+$C73)</f>
        <v>110681.18393276908</v>
      </c>
      <c r="F73" s="43">
        <f t="shared" si="141"/>
        <v>110745.83249663624</v>
      </c>
      <c r="G73" s="43">
        <f t="shared" si="141"/>
        <v>110810.51882154518</v>
      </c>
      <c r="H73" s="54">
        <f>Volumes!AC69</f>
        <v>7.6303976166162387E-3</v>
      </c>
      <c r="I73" s="43">
        <f>Volumes!J69*(1+H73)</f>
        <v>92696.958428740618</v>
      </c>
      <c r="J73" s="43">
        <f t="shared" ref="J73:L73" si="142">I73*(1+$H73)</f>
        <v>93404.273079402861</v>
      </c>
      <c r="K73" s="43">
        <f t="shared" si="142"/>
        <v>94116.984822089711</v>
      </c>
      <c r="L73" s="43">
        <f t="shared" si="142"/>
        <v>94835.134838759303</v>
      </c>
      <c r="M73" s="54" t="str">
        <f>IF(Volumes!AG69="-","-",Volumes!AG69)</f>
        <v>-</v>
      </c>
      <c r="N73" s="43" t="str">
        <f>IF(M73="-","-",IF((Volumes!N69*(1+M73))&gt;=I73,I73,Volumes!N69*(1+M73)))</f>
        <v>-</v>
      </c>
      <c r="O73" s="43" t="str">
        <f t="shared" si="84"/>
        <v>-</v>
      </c>
      <c r="P73" s="43" t="str">
        <f t="shared" si="121"/>
        <v>-</v>
      </c>
      <c r="Q73" s="43" t="str">
        <f t="shared" si="122"/>
        <v>-</v>
      </c>
      <c r="R73" s="43" t="str">
        <f t="shared" si="9"/>
        <v>-</v>
      </c>
      <c r="S73" s="43" t="str">
        <f t="shared" si="10"/>
        <v>-</v>
      </c>
      <c r="T73" s="43" t="str">
        <f t="shared" si="11"/>
        <v>-</v>
      </c>
      <c r="U73" s="43" t="str">
        <f t="shared" si="12"/>
        <v>-</v>
      </c>
      <c r="V73" s="44" t="str">
        <f>Volumes!S69</f>
        <v>-</v>
      </c>
      <c r="W73" s="43"/>
    </row>
    <row r="74" spans="1:23" x14ac:dyDescent="0.2">
      <c r="A74" s="41">
        <v>63</v>
      </c>
      <c r="B74" s="42" t="s">
        <v>119</v>
      </c>
      <c r="C74" s="54">
        <f>Volumes!Y70</f>
        <v>3.6237185126212858E-2</v>
      </c>
      <c r="D74" s="43">
        <f>Volumes!F70*(1+C74)</f>
        <v>563353.45440542104</v>
      </c>
      <c r="E74" s="43">
        <f t="shared" ref="E74:G74" si="143">D74*(1+$C74)</f>
        <v>583767.79782420176</v>
      </c>
      <c r="F74" s="43">
        <f t="shared" si="143"/>
        <v>604921.89958467893</v>
      </c>
      <c r="G74" s="43">
        <f t="shared" si="143"/>
        <v>626842.56644682935</v>
      </c>
      <c r="H74" s="54">
        <f>Volumes!AC70</f>
        <v>1.8431889641275238E-2</v>
      </c>
      <c r="I74" s="43">
        <f>Volumes!J70*(1+H74)</f>
        <v>381561.61804544157</v>
      </c>
      <c r="J74" s="43">
        <f t="shared" ref="J74:L74" si="144">I74*(1+$H74)</f>
        <v>388594.51968060154</v>
      </c>
      <c r="K74" s="43">
        <f t="shared" si="144"/>
        <v>395757.05098255875</v>
      </c>
      <c r="L74" s="43">
        <f t="shared" si="144"/>
        <v>403051.60127102578</v>
      </c>
      <c r="M74" s="54">
        <f>IF(Volumes!AG70="-","-",Volumes!AG70)</f>
        <v>1.4143264403859587E-2</v>
      </c>
      <c r="N74" s="43">
        <f>IF(M74="-","-",IF((Volumes!N70*(1+M74))&gt;=I74,I74,Volumes!N70*(1+M74)))</f>
        <v>344346.2605687441</v>
      </c>
      <c r="O74" s="43">
        <f t="shared" si="84"/>
        <v>349216.44077844813</v>
      </c>
      <c r="P74" s="43">
        <f t="shared" si="121"/>
        <v>354155.50123455247</v>
      </c>
      <c r="Q74" s="43">
        <f t="shared" si="122"/>
        <v>359164.41612859414</v>
      </c>
      <c r="R74" s="43">
        <f t="shared" si="9"/>
        <v>344346.2605687441</v>
      </c>
      <c r="S74" s="43">
        <f t="shared" si="10"/>
        <v>349216.44077844813</v>
      </c>
      <c r="T74" s="43">
        <f t="shared" si="11"/>
        <v>354155.50123455247</v>
      </c>
      <c r="U74" s="43">
        <f t="shared" si="12"/>
        <v>359164.41612859414</v>
      </c>
      <c r="V74" s="44">
        <f>Volumes!S70</f>
        <v>1</v>
      </c>
      <c r="W74" s="43"/>
    </row>
    <row r="75" spans="1:23" x14ac:dyDescent="0.2">
      <c r="A75" s="41">
        <v>64</v>
      </c>
      <c r="B75" s="42" t="s">
        <v>39</v>
      </c>
      <c r="C75" s="54">
        <f>Volumes!Y71</f>
        <v>3.1360996996669436E-3</v>
      </c>
      <c r="D75" s="43">
        <f>Volumes!F71*(1+C75)</f>
        <v>2549029.017502836</v>
      </c>
      <c r="E75" s="43">
        <f t="shared" ref="E75:G75" si="145">D75*(1+$C75)</f>
        <v>2557023.026639069</v>
      </c>
      <c r="F75" s="43">
        <f t="shared" si="145"/>
        <v>2565042.1057849531</v>
      </c>
      <c r="G75" s="43">
        <f t="shared" si="145"/>
        <v>2573086.3335625385</v>
      </c>
      <c r="H75" s="54">
        <f>Volumes!AC71</f>
        <v>2.9567797650117831E-2</v>
      </c>
      <c r="I75" s="43">
        <f>Volumes!J71*(1+H75)</f>
        <v>1798801.1411220222</v>
      </c>
      <c r="J75" s="43">
        <f t="shared" ref="J75:L75" si="146">I75*(1+$H75)</f>
        <v>1851987.7292755193</v>
      </c>
      <c r="K75" s="43">
        <f t="shared" si="146"/>
        <v>1906746.927705239</v>
      </c>
      <c r="L75" s="43">
        <f t="shared" si="146"/>
        <v>1963125.2350336115</v>
      </c>
      <c r="M75" s="54">
        <f>IF(Volumes!AG71="-","-",Volumes!AG71)</f>
        <v>0.17743257612994404</v>
      </c>
      <c r="N75" s="43">
        <f>IF(M75="-","-",IF((Volumes!N71*(1+M75))&gt;=I75,I75,Volumes!N71*(1+M75)))</f>
        <v>968988.15487993159</v>
      </c>
      <c r="O75" s="43">
        <f t="shared" si="84"/>
        <v>1140918.2194396791</v>
      </c>
      <c r="P75" s="43">
        <f t="shared" si="121"/>
        <v>1343354.2782684502</v>
      </c>
      <c r="Q75" s="43">
        <f t="shared" si="122"/>
        <v>1581709.088516803</v>
      </c>
      <c r="R75" s="43">
        <f t="shared" si="9"/>
        <v>968988.15487993159</v>
      </c>
      <c r="S75" s="43">
        <f t="shared" si="10"/>
        <v>1140918.2194396791</v>
      </c>
      <c r="T75" s="43">
        <f t="shared" si="11"/>
        <v>1343354.2782684502</v>
      </c>
      <c r="U75" s="43">
        <f t="shared" si="12"/>
        <v>1581709.088516803</v>
      </c>
      <c r="V75" s="44">
        <f>Volumes!S71</f>
        <v>1</v>
      </c>
      <c r="W75" s="43"/>
    </row>
    <row r="76" spans="1:23" x14ac:dyDescent="0.2">
      <c r="A76" s="41">
        <v>65</v>
      </c>
      <c r="B76" s="42" t="s">
        <v>120</v>
      </c>
      <c r="C76" s="54">
        <f>Volumes!Y72</f>
        <v>-1.0107529325641485E-2</v>
      </c>
      <c r="D76" s="43">
        <f>Volumes!F72*(1+C76)</f>
        <v>246407.00347767334</v>
      </c>
      <c r="E76" s="43">
        <f t="shared" ref="E76:G76" si="147">D76*(1+$C76)</f>
        <v>243916.43746397929</v>
      </c>
      <c r="F76" s="43">
        <f t="shared" si="147"/>
        <v>241451.04491930612</v>
      </c>
      <c r="G76" s="43">
        <f t="shared" si="147"/>
        <v>239010.57140207745</v>
      </c>
      <c r="H76" s="54">
        <f>Volumes!AC72</f>
        <v>1.4751737582085098E-2</v>
      </c>
      <c r="I76" s="43">
        <f>Volumes!J72*(1+H76)</f>
        <v>171431.14379537987</v>
      </c>
      <c r="J76" s="43">
        <f t="shared" ref="J76:L76" si="148">I76*(1+$H76)</f>
        <v>173960.05104204602</v>
      </c>
      <c r="K76" s="43">
        <f t="shared" si="148"/>
        <v>176526.26406478442</v>
      </c>
      <c r="L76" s="43">
        <f t="shared" si="148"/>
        <v>179130.33318861399</v>
      </c>
      <c r="M76" s="54" t="str">
        <f>IF(Volumes!AG72="-","-",Volumes!AG72)</f>
        <v>-</v>
      </c>
      <c r="N76" s="43" t="str">
        <f>IF(M76="-","-",IF((Volumes!N72*(1+M76))&gt;=I76,I76,Volumes!N72*(1+M76)))</f>
        <v>-</v>
      </c>
      <c r="O76" s="43" t="str">
        <f t="shared" si="84"/>
        <v>-</v>
      </c>
      <c r="P76" s="43" t="str">
        <f t="shared" si="121"/>
        <v>-</v>
      </c>
      <c r="Q76" s="43" t="str">
        <f t="shared" si="122"/>
        <v>-</v>
      </c>
      <c r="R76" s="43" t="str">
        <f t="shared" si="9"/>
        <v>-</v>
      </c>
      <c r="S76" s="43" t="str">
        <f t="shared" si="10"/>
        <v>-</v>
      </c>
      <c r="T76" s="43" t="str">
        <f t="shared" si="11"/>
        <v>-</v>
      </c>
      <c r="U76" s="43" t="str">
        <f t="shared" si="12"/>
        <v>-</v>
      </c>
      <c r="V76" s="44" t="str">
        <f>Volumes!S72</f>
        <v>-</v>
      </c>
      <c r="W76" s="43"/>
    </row>
    <row r="77" spans="1:23" x14ac:dyDescent="0.2">
      <c r="A77" s="41">
        <v>66</v>
      </c>
      <c r="B77" s="42" t="s">
        <v>121</v>
      </c>
      <c r="C77" s="54">
        <f>Volumes!Y73</f>
        <v>-3.2980656890277911E-2</v>
      </c>
      <c r="D77" s="43">
        <f>Volumes!F73*(1+C77)</f>
        <v>738966.02067113796</v>
      </c>
      <c r="E77" s="43">
        <f t="shared" ref="E77:G77" si="149">D77*(1+$C77)</f>
        <v>714594.43588980916</v>
      </c>
      <c r="F77" s="43">
        <f t="shared" si="149"/>
        <v>691026.6419840256</v>
      </c>
      <c r="G77" s="43">
        <f t="shared" si="149"/>
        <v>668236.12940270954</v>
      </c>
      <c r="H77" s="54">
        <f>Volumes!AC73</f>
        <v>1.2870102716553927E-2</v>
      </c>
      <c r="I77" s="43">
        <f>Volumes!J73*(1+H77)</f>
        <v>622308.40397915337</v>
      </c>
      <c r="J77" s="43">
        <f t="shared" ref="J77:L77" si="150">I77*(1+$H77)</f>
        <v>630317.57705973973</v>
      </c>
      <c r="K77" s="43">
        <f t="shared" si="150"/>
        <v>638429.82902054791</v>
      </c>
      <c r="L77" s="43">
        <f t="shared" si="150"/>
        <v>646646.48649735434</v>
      </c>
      <c r="M77" s="54" t="str">
        <f>IF(Volumes!AG73="-","-",Volumes!AG73)</f>
        <v>-</v>
      </c>
      <c r="N77" s="43" t="str">
        <f>IF(M77="-","-",IF((Volumes!N73*(1+M77))&gt;=I77,I77,Volumes!N73*(1+M77)))</f>
        <v>-</v>
      </c>
      <c r="O77" s="43" t="str">
        <f t="shared" si="84"/>
        <v>-</v>
      </c>
      <c r="P77" s="43" t="str">
        <f t="shared" si="121"/>
        <v>-</v>
      </c>
      <c r="Q77" s="43" t="str">
        <f t="shared" si="122"/>
        <v>-</v>
      </c>
      <c r="R77" s="43" t="str">
        <f t="shared" ref="R77:R140" si="151">IF($V77="-","-",N77*$V77)</f>
        <v>-</v>
      </c>
      <c r="S77" s="43" t="str">
        <f t="shared" ref="S77:S140" si="152">IF($V77="-","-",O77*$V77)</f>
        <v>-</v>
      </c>
      <c r="T77" s="43" t="str">
        <f t="shared" ref="T77:T140" si="153">IF($V77="-","-",P77*$V77)</f>
        <v>-</v>
      </c>
      <c r="U77" s="43" t="str">
        <f t="shared" ref="U77:U140" si="154">IF($V77="-","-",Q77*$V77)</f>
        <v>-</v>
      </c>
      <c r="V77" s="44" t="str">
        <f>Volumes!S73</f>
        <v>-</v>
      </c>
      <c r="W77" s="43"/>
    </row>
    <row r="78" spans="1:23" x14ac:dyDescent="0.2">
      <c r="A78" s="41">
        <v>67</v>
      </c>
      <c r="B78" s="42" t="s">
        <v>122</v>
      </c>
      <c r="C78" s="54">
        <f>Volumes!Y74</f>
        <v>4.5724369259884455E-2</v>
      </c>
      <c r="D78" s="43">
        <f>Volumes!F74*(1+C78)</f>
        <v>241464.34492563366</v>
      </c>
      <c r="E78" s="43">
        <f t="shared" ref="E78:G78" si="155">D78*(1+$C78)</f>
        <v>252505.14979610947</v>
      </c>
      <c r="F78" s="43">
        <f t="shared" si="155"/>
        <v>264050.78850540926</v>
      </c>
      <c r="G78" s="43">
        <f t="shared" si="155"/>
        <v>276124.3442623943</v>
      </c>
      <c r="H78" s="54">
        <f>Volumes!AC74</f>
        <v>2.2840015753466988E-2</v>
      </c>
      <c r="I78" s="43">
        <f>Volumes!J74*(1+H78)</f>
        <v>180576.26774118005</v>
      </c>
      <c r="J78" s="43">
        <f t="shared" ref="J78:L78" si="156">I78*(1+$H78)</f>
        <v>184700.63254109086</v>
      </c>
      <c r="K78" s="43">
        <f t="shared" si="156"/>
        <v>188919.1978980047</v>
      </c>
      <c r="L78" s="43">
        <f t="shared" si="156"/>
        <v>193234.11535412745</v>
      </c>
      <c r="M78" s="54" t="str">
        <f>IF(Volumes!AG74="-","-",Volumes!AG74)</f>
        <v>-</v>
      </c>
      <c r="N78" s="43" t="str">
        <f>IF(M78="-","-",IF((Volumes!N74*(1+M78))&gt;=I78,I78,Volumes!N74*(1+M78)))</f>
        <v>-</v>
      </c>
      <c r="O78" s="43" t="str">
        <f t="shared" si="84"/>
        <v>-</v>
      </c>
      <c r="P78" s="43" t="str">
        <f t="shared" si="121"/>
        <v>-</v>
      </c>
      <c r="Q78" s="43" t="str">
        <f t="shared" si="122"/>
        <v>-</v>
      </c>
      <c r="R78" s="43" t="str">
        <f t="shared" si="151"/>
        <v>-</v>
      </c>
      <c r="S78" s="43" t="str">
        <f t="shared" si="152"/>
        <v>-</v>
      </c>
      <c r="T78" s="43" t="str">
        <f t="shared" si="153"/>
        <v>-</v>
      </c>
      <c r="U78" s="43" t="str">
        <f t="shared" si="154"/>
        <v>-</v>
      </c>
      <c r="V78" s="44" t="str">
        <f>Volumes!S74</f>
        <v>-</v>
      </c>
      <c r="W78" s="43"/>
    </row>
    <row r="79" spans="1:23" x14ac:dyDescent="0.2">
      <c r="A79" s="41">
        <v>68</v>
      </c>
      <c r="B79" s="42" t="s">
        <v>123</v>
      </c>
      <c r="C79" s="54">
        <f>Volumes!Y75</f>
        <v>3.8514291508969706E-2</v>
      </c>
      <c r="D79" s="43">
        <f>Volumes!F75*(1+C79)</f>
        <v>188491.27857174037</v>
      </c>
      <c r="E79" s="43">
        <f t="shared" ref="E79:G79" si="157">D79*(1+$C79)</f>
        <v>195750.8866215508</v>
      </c>
      <c r="F79" s="43">
        <f t="shared" si="157"/>
        <v>203290.0933320325</v>
      </c>
      <c r="G79" s="43">
        <f t="shared" si="157"/>
        <v>211119.66724750807</v>
      </c>
      <c r="H79" s="54">
        <f>Volumes!AC75</f>
        <v>2.9678799673682799E-2</v>
      </c>
      <c r="I79" s="43">
        <f>Volumes!J75*(1+H79)</f>
        <v>151109.48256731164</v>
      </c>
      <c r="J79" s="43">
        <f t="shared" ref="J79:L79" si="158">I79*(1+$H79)</f>
        <v>155594.23062922072</v>
      </c>
      <c r="K79" s="43">
        <f t="shared" si="158"/>
        <v>160212.08063044614</v>
      </c>
      <c r="L79" s="43">
        <f t="shared" si="158"/>
        <v>164966.98287678105</v>
      </c>
      <c r="M79" s="54" t="str">
        <f>IF(Volumes!AG75="-","-",Volumes!AG75)</f>
        <v>-</v>
      </c>
      <c r="N79" s="43" t="str">
        <f>IF(M79="-","-",IF((Volumes!N75*(1+M79))&gt;=I79,I79,Volumes!N75*(1+M79)))</f>
        <v>-</v>
      </c>
      <c r="O79" s="43" t="str">
        <f t="shared" si="84"/>
        <v>-</v>
      </c>
      <c r="P79" s="43" t="str">
        <f t="shared" si="121"/>
        <v>-</v>
      </c>
      <c r="Q79" s="43" t="str">
        <f t="shared" si="122"/>
        <v>-</v>
      </c>
      <c r="R79" s="43" t="str">
        <f t="shared" si="151"/>
        <v>-</v>
      </c>
      <c r="S79" s="43" t="str">
        <f t="shared" si="152"/>
        <v>-</v>
      </c>
      <c r="T79" s="43" t="str">
        <f t="shared" si="153"/>
        <v>-</v>
      </c>
      <c r="U79" s="43" t="str">
        <f t="shared" si="154"/>
        <v>-</v>
      </c>
      <c r="V79" s="44" t="str">
        <f>Volumes!S75</f>
        <v>-</v>
      </c>
      <c r="W79" s="43"/>
    </row>
    <row r="80" spans="1:23" x14ac:dyDescent="0.2">
      <c r="A80" s="41">
        <v>69</v>
      </c>
      <c r="B80" s="42" t="s">
        <v>124</v>
      </c>
      <c r="C80" s="54">
        <f>Volumes!Y76</f>
        <v>3.8947764797256663E-3</v>
      </c>
      <c r="D80" s="43">
        <f>Volumes!F76*(1+C80)</f>
        <v>134075.46804118273</v>
      </c>
      <c r="E80" s="43">
        <f t="shared" ref="E80:G80" si="159">D80*(1+$C80)</f>
        <v>134597.66202061775</v>
      </c>
      <c r="F80" s="43">
        <f t="shared" si="159"/>
        <v>135121.88982888171</v>
      </c>
      <c r="G80" s="43">
        <f t="shared" si="159"/>
        <v>135648.15938728332</v>
      </c>
      <c r="H80" s="54">
        <f>Volumes!AC76</f>
        <v>4.7204358185797768E-2</v>
      </c>
      <c r="I80" s="43">
        <f>Volumes!J76*(1+H80)</f>
        <v>117161.22359382705</v>
      </c>
      <c r="J80" s="43">
        <f t="shared" ref="J80:L80" si="160">I80*(1+$H80)</f>
        <v>122691.74395783638</v>
      </c>
      <c r="K80" s="43">
        <f t="shared" si="160"/>
        <v>128483.32898606228</v>
      </c>
      <c r="L80" s="43">
        <f t="shared" si="160"/>
        <v>134548.30206842403</v>
      </c>
      <c r="M80" s="54" t="str">
        <f>IF(Volumes!AG76="-","-",Volumes!AG76)</f>
        <v>-</v>
      </c>
      <c r="N80" s="43" t="str">
        <f>IF(M80="-","-",IF((Volumes!N76*(1+M80))&gt;=I80,I80,Volumes!N76*(1+M80)))</f>
        <v>-</v>
      </c>
      <c r="O80" s="43" t="str">
        <f t="shared" si="84"/>
        <v>-</v>
      </c>
      <c r="P80" s="43" t="str">
        <f t="shared" si="121"/>
        <v>-</v>
      </c>
      <c r="Q80" s="43" t="str">
        <f t="shared" si="122"/>
        <v>-</v>
      </c>
      <c r="R80" s="43" t="str">
        <f t="shared" si="151"/>
        <v>-</v>
      </c>
      <c r="S80" s="43" t="str">
        <f t="shared" si="152"/>
        <v>-</v>
      </c>
      <c r="T80" s="43" t="str">
        <f t="shared" si="153"/>
        <v>-</v>
      </c>
      <c r="U80" s="43" t="str">
        <f t="shared" si="154"/>
        <v>-</v>
      </c>
      <c r="V80" s="44" t="str">
        <f>Volumes!S76</f>
        <v>-</v>
      </c>
      <c r="W80" s="43"/>
    </row>
    <row r="81" spans="1:23" x14ac:dyDescent="0.2">
      <c r="A81" s="41">
        <v>70</v>
      </c>
      <c r="B81" s="42" t="s">
        <v>125</v>
      </c>
      <c r="C81" s="54">
        <f>Volumes!Y77</f>
        <v>-1.3455746594357281E-2</v>
      </c>
      <c r="D81" s="43">
        <f>Volumes!F77*(1+C81)</f>
        <v>136746.87205306295</v>
      </c>
      <c r="E81" s="43">
        <f t="shared" ref="E81:G81" si="161">D81*(1+$C81)</f>
        <v>134906.84079514592</v>
      </c>
      <c r="F81" s="43">
        <f t="shared" si="161"/>
        <v>133091.56853156112</v>
      </c>
      <c r="G81" s="43">
        <f t="shared" si="161"/>
        <v>131300.7221115549</v>
      </c>
      <c r="H81" s="54">
        <f>Volumes!AC77</f>
        <v>2.6492048037910346E-2</v>
      </c>
      <c r="I81" s="43">
        <f>Volumes!J77*(1+H81)</f>
        <v>134284.66323227138</v>
      </c>
      <c r="J81" s="43">
        <f t="shared" ref="J81:L81" si="162">I81*(1+$H81)</f>
        <v>137842.13898137532</v>
      </c>
      <c r="K81" s="43">
        <f t="shared" si="162"/>
        <v>141493.85954891823</v>
      </c>
      <c r="L81" s="43">
        <f t="shared" si="162"/>
        <v>145242.32167315751</v>
      </c>
      <c r="M81" s="54" t="str">
        <f>IF(Volumes!AG77="-","-",Volumes!AG77)</f>
        <v>-</v>
      </c>
      <c r="N81" s="43" t="str">
        <f>IF(M81="-","-",IF((Volumes!N77*(1+M81))&gt;=I81,I81,Volumes!N77*(1+M81)))</f>
        <v>-</v>
      </c>
      <c r="O81" s="43" t="str">
        <f t="shared" si="84"/>
        <v>-</v>
      </c>
      <c r="P81" s="43" t="str">
        <f t="shared" si="121"/>
        <v>-</v>
      </c>
      <c r="Q81" s="43" t="str">
        <f t="shared" si="122"/>
        <v>-</v>
      </c>
      <c r="R81" s="43" t="str">
        <f t="shared" si="151"/>
        <v>-</v>
      </c>
      <c r="S81" s="43" t="str">
        <f t="shared" si="152"/>
        <v>-</v>
      </c>
      <c r="T81" s="43" t="str">
        <f t="shared" si="153"/>
        <v>-</v>
      </c>
      <c r="U81" s="43" t="str">
        <f t="shared" si="154"/>
        <v>-</v>
      </c>
      <c r="V81" s="44" t="str">
        <f>Volumes!S77</f>
        <v>-</v>
      </c>
      <c r="W81" s="43"/>
    </row>
    <row r="82" spans="1:23" x14ac:dyDescent="0.2">
      <c r="A82" s="41">
        <v>71</v>
      </c>
      <c r="B82" s="42" t="s">
        <v>40</v>
      </c>
      <c r="C82" s="54">
        <f>Volumes!Y78</f>
        <v>-0.1286591860513995</v>
      </c>
      <c r="D82" s="43">
        <f>Volumes!F78*(1+C82)</f>
        <v>97317.44148747735</v>
      </c>
      <c r="E82" s="43">
        <f t="shared" ref="E82:G82" si="163">D82*(1+$C82)</f>
        <v>84796.658677093816</v>
      </c>
      <c r="F82" s="43">
        <f t="shared" si="163"/>
        <v>73886.78959182059</v>
      </c>
      <c r="G82" s="43">
        <f t="shared" si="163"/>
        <v>64380.575382985939</v>
      </c>
      <c r="H82" s="54">
        <f>Volumes!AC78</f>
        <v>6.3584283235489638E-3</v>
      </c>
      <c r="I82" s="43">
        <f>Volumes!J78*(1+H82)</f>
        <v>86410.966448001534</v>
      </c>
      <c r="J82" s="43">
        <f t="shared" ref="J82:L82" si="164">I82*(1+$H82)</f>
        <v>86960.404384529742</v>
      </c>
      <c r="K82" s="43">
        <f t="shared" si="164"/>
        <v>87513.335882795611</v>
      </c>
      <c r="L82" s="43">
        <f t="shared" si="164"/>
        <v>88069.783156361023</v>
      </c>
      <c r="M82" s="54" t="str">
        <f>IF(Volumes!AG78="-","-",Volumes!AG78)</f>
        <v>-</v>
      </c>
      <c r="N82" s="43" t="str">
        <f>IF(M82="-","-",IF((Volumes!N78*(1+M82))&gt;=I82,I82,Volumes!N78*(1+M82)))</f>
        <v>-</v>
      </c>
      <c r="O82" s="43" t="str">
        <f t="shared" si="84"/>
        <v>-</v>
      </c>
      <c r="P82" s="43" t="str">
        <f t="shared" si="121"/>
        <v>-</v>
      </c>
      <c r="Q82" s="43" t="str">
        <f t="shared" si="122"/>
        <v>-</v>
      </c>
      <c r="R82" s="43" t="str">
        <f t="shared" si="151"/>
        <v>-</v>
      </c>
      <c r="S82" s="43" t="str">
        <f t="shared" si="152"/>
        <v>-</v>
      </c>
      <c r="T82" s="43" t="str">
        <f t="shared" si="153"/>
        <v>-</v>
      </c>
      <c r="U82" s="43" t="str">
        <f t="shared" si="154"/>
        <v>-</v>
      </c>
      <c r="V82" s="44" t="str">
        <f>Volumes!S78</f>
        <v>-</v>
      </c>
      <c r="W82" s="43"/>
    </row>
    <row r="83" spans="1:23" x14ac:dyDescent="0.2">
      <c r="A83" s="41">
        <v>72</v>
      </c>
      <c r="B83" s="42" t="s">
        <v>126</v>
      </c>
      <c r="C83" s="54">
        <f>Volumes!Y79</f>
        <v>-5.4221234138657391E-2</v>
      </c>
      <c r="D83" s="43">
        <f>Volumes!F79*(1+C83)</f>
        <v>94748.116763989296</v>
      </c>
      <c r="E83" s="43">
        <f t="shared" ref="E83:G83" si="165">D83*(1+$C83)</f>
        <v>89610.756940732186</v>
      </c>
      <c r="F83" s="43">
        <f t="shared" si="165"/>
        <v>84751.95110730642</v>
      </c>
      <c r="G83" s="43">
        <f t="shared" si="165"/>
        <v>80156.595722609112</v>
      </c>
      <c r="H83" s="54">
        <f>Volumes!AC79</f>
        <v>-1.5713195340667365E-2</v>
      </c>
      <c r="I83" s="43">
        <f>Volumes!J79*(1+H83)</f>
        <v>75504.640785417403</v>
      </c>
      <c r="J83" s="43">
        <f t="shared" ref="J83:L83" si="166">I83*(1+$H83)</f>
        <v>74318.221615629212</v>
      </c>
      <c r="K83" s="43">
        <f t="shared" si="166"/>
        <v>73150.444882011827</v>
      </c>
      <c r="L83" s="43">
        <f t="shared" si="166"/>
        <v>72001.017652324052</v>
      </c>
      <c r="M83" s="54" t="str">
        <f>IF(Volumes!AG79="-","-",Volumes!AG79)</f>
        <v>-</v>
      </c>
      <c r="N83" s="43" t="str">
        <f>IF(M83="-","-",IF((Volumes!N79*(1+M83))&gt;=I83,I83,Volumes!N79*(1+M83)))</f>
        <v>-</v>
      </c>
      <c r="O83" s="43" t="str">
        <f t="shared" si="84"/>
        <v>-</v>
      </c>
      <c r="P83" s="43" t="str">
        <f t="shared" si="121"/>
        <v>-</v>
      </c>
      <c r="Q83" s="43" t="str">
        <f t="shared" si="122"/>
        <v>-</v>
      </c>
      <c r="R83" s="43" t="str">
        <f t="shared" si="151"/>
        <v>-</v>
      </c>
      <c r="S83" s="43" t="str">
        <f t="shared" si="152"/>
        <v>-</v>
      </c>
      <c r="T83" s="43" t="str">
        <f t="shared" si="153"/>
        <v>-</v>
      </c>
      <c r="U83" s="43" t="str">
        <f t="shared" si="154"/>
        <v>-</v>
      </c>
      <c r="V83" s="44" t="str">
        <f>Volumes!S79</f>
        <v>-</v>
      </c>
      <c r="W83" s="43"/>
    </row>
    <row r="84" spans="1:23" x14ac:dyDescent="0.2">
      <c r="A84" s="41">
        <v>73</v>
      </c>
      <c r="B84" s="42" t="s">
        <v>127</v>
      </c>
      <c r="C84" s="54">
        <f>Volumes!Y80</f>
        <v>-3.0331957559439866E-2</v>
      </c>
      <c r="D84" s="43">
        <f>Volumes!F80*(1+C84)</f>
        <v>218718.32365289275</v>
      </c>
      <c r="E84" s="43">
        <f t="shared" ref="E84:G84" si="167">D84*(1+$C84)</f>
        <v>212084.16874238139</v>
      </c>
      <c r="F84" s="43">
        <f t="shared" si="167"/>
        <v>205651.2407370584</v>
      </c>
      <c r="G84" s="43">
        <f t="shared" si="167"/>
        <v>199413.4360309758</v>
      </c>
      <c r="H84" s="54">
        <f>Volumes!AC80</f>
        <v>1.1762735879862183E-3</v>
      </c>
      <c r="I84" s="43">
        <f>Volumes!J80*(1+H84)</f>
        <v>161514.76233658186</v>
      </c>
      <c r="J84" s="43">
        <f t="shared" ref="J84:L84" si="168">I84*(1+$H84)</f>
        <v>161704.74788558824</v>
      </c>
      <c r="K84" s="43">
        <f t="shared" si="168"/>
        <v>161894.956909578</v>
      </c>
      <c r="L84" s="43">
        <f t="shared" si="168"/>
        <v>162085.38967141887</v>
      </c>
      <c r="M84" s="54" t="str">
        <f>IF(Volumes!AG80="-","-",Volumes!AG80)</f>
        <v>-</v>
      </c>
      <c r="N84" s="43" t="str">
        <f>IF(M84="-","-",IF((Volumes!N80*(1+M84))&gt;=I84,I84,Volumes!N80*(1+M84)))</f>
        <v>-</v>
      </c>
      <c r="O84" s="43" t="str">
        <f t="shared" si="84"/>
        <v>-</v>
      </c>
      <c r="P84" s="43" t="str">
        <f t="shared" si="121"/>
        <v>-</v>
      </c>
      <c r="Q84" s="43" t="str">
        <f t="shared" si="122"/>
        <v>-</v>
      </c>
      <c r="R84" s="43" t="str">
        <f t="shared" si="151"/>
        <v>-</v>
      </c>
      <c r="S84" s="43" t="str">
        <f t="shared" si="152"/>
        <v>-</v>
      </c>
      <c r="T84" s="43" t="str">
        <f t="shared" si="153"/>
        <v>-</v>
      </c>
      <c r="U84" s="43" t="str">
        <f t="shared" si="154"/>
        <v>-</v>
      </c>
      <c r="V84" s="44" t="str">
        <f>Volumes!S80</f>
        <v>-</v>
      </c>
      <c r="W84" s="43"/>
    </row>
    <row r="85" spans="1:23" x14ac:dyDescent="0.2">
      <c r="A85" s="41">
        <v>74</v>
      </c>
      <c r="B85" s="42" t="s">
        <v>128</v>
      </c>
      <c r="C85" s="54">
        <f>Volumes!Y81</f>
        <v>1.5915843776896657E-2</v>
      </c>
      <c r="D85" s="43">
        <f>Volumes!F81*(1+C85)</f>
        <v>394789.97647092096</v>
      </c>
      <c r="E85" s="43">
        <f t="shared" ref="E85:G85" si="169">D85*(1+$C85)</f>
        <v>401073.39206111687</v>
      </c>
      <c r="F85" s="43">
        <f t="shared" si="169"/>
        <v>407456.81351223163</v>
      </c>
      <c r="G85" s="43">
        <f t="shared" si="169"/>
        <v>413941.83250192442</v>
      </c>
      <c r="H85" s="54">
        <f>Volumes!AC81</f>
        <v>1.1459204962442094E-2</v>
      </c>
      <c r="I85" s="43">
        <f>Volumes!J81*(1+H85)</f>
        <v>292927.68888996786</v>
      </c>
      <c r="J85" s="43">
        <f t="shared" ref="J85:L85" si="170">I85*(1+$H85)</f>
        <v>296284.40731613245</v>
      </c>
      <c r="K85" s="43">
        <f t="shared" si="170"/>
        <v>299679.59106674365</v>
      </c>
      <c r="L85" s="43">
        <f t="shared" si="170"/>
        <v>303113.68092383828</v>
      </c>
      <c r="M85" s="54" t="str">
        <f>IF(Volumes!AG81="-","-",Volumes!AG81)</f>
        <v>-</v>
      </c>
      <c r="N85" s="43" t="str">
        <f>IF(M85="-","-",IF((Volumes!N81*(1+M85))&gt;=I85,I85,Volumes!N81*(1+M85)))</f>
        <v>-</v>
      </c>
      <c r="O85" s="43" t="str">
        <f t="shared" si="84"/>
        <v>-</v>
      </c>
      <c r="P85" s="43" t="str">
        <f t="shared" si="121"/>
        <v>-</v>
      </c>
      <c r="Q85" s="43" t="str">
        <f t="shared" si="122"/>
        <v>-</v>
      </c>
      <c r="R85" s="43" t="str">
        <f t="shared" si="151"/>
        <v>-</v>
      </c>
      <c r="S85" s="43" t="str">
        <f t="shared" si="152"/>
        <v>-</v>
      </c>
      <c r="T85" s="43" t="str">
        <f t="shared" si="153"/>
        <v>-</v>
      </c>
      <c r="U85" s="43" t="str">
        <f t="shared" si="154"/>
        <v>-</v>
      </c>
      <c r="V85" s="44" t="str">
        <f>Volumes!S81</f>
        <v>-</v>
      </c>
      <c r="W85" s="43"/>
    </row>
    <row r="86" spans="1:23" x14ac:dyDescent="0.2">
      <c r="A86" s="41">
        <v>75</v>
      </c>
      <c r="B86" s="42" t="s">
        <v>129</v>
      </c>
      <c r="C86" s="54">
        <f>Volumes!Y82</f>
        <v>-4.2217466003287712E-3</v>
      </c>
      <c r="D86" s="43">
        <f>Volumes!F82*(1+C86)</f>
        <v>218246.71135411275</v>
      </c>
      <c r="E86" s="43">
        <f t="shared" ref="E86:G86" si="171">D86*(1+$C86)</f>
        <v>217325.32904242058</v>
      </c>
      <c r="F86" s="43">
        <f t="shared" si="171"/>
        <v>216407.83657337038</v>
      </c>
      <c r="G86" s="43">
        <f t="shared" si="171"/>
        <v>215494.21752503223</v>
      </c>
      <c r="H86" s="54">
        <f>Volumes!AC82</f>
        <v>2.7611932845691162E-2</v>
      </c>
      <c r="I86" s="43">
        <f>Volumes!J82*(1+H86)</f>
        <v>195486.72843296721</v>
      </c>
      <c r="J86" s="43">
        <f t="shared" ref="J86:L86" si="172">I86*(1+$H86)</f>
        <v>200884.49485068218</v>
      </c>
      <c r="K86" s="43">
        <f t="shared" si="172"/>
        <v>206431.30403223983</v>
      </c>
      <c r="L86" s="43">
        <f t="shared" si="172"/>
        <v>212131.27133642649</v>
      </c>
      <c r="M86" s="54" t="str">
        <f>IF(Volumes!AG82="-","-",Volumes!AG82)</f>
        <v>-</v>
      </c>
      <c r="N86" s="43" t="str">
        <f>IF(M86="-","-",IF((Volumes!N82*(1+M86))&gt;=I86,I86,Volumes!N82*(1+M86)))</f>
        <v>-</v>
      </c>
      <c r="O86" s="43" t="str">
        <f t="shared" si="84"/>
        <v>-</v>
      </c>
      <c r="P86" s="43" t="str">
        <f t="shared" si="121"/>
        <v>-</v>
      </c>
      <c r="Q86" s="43" t="str">
        <f t="shared" si="122"/>
        <v>-</v>
      </c>
      <c r="R86" s="43" t="str">
        <f t="shared" si="151"/>
        <v>-</v>
      </c>
      <c r="S86" s="43" t="str">
        <f t="shared" si="152"/>
        <v>-</v>
      </c>
      <c r="T86" s="43" t="str">
        <f t="shared" si="153"/>
        <v>-</v>
      </c>
      <c r="U86" s="43" t="str">
        <f t="shared" si="154"/>
        <v>-</v>
      </c>
      <c r="V86" s="44" t="str">
        <f>Volumes!S82</f>
        <v>-</v>
      </c>
      <c r="W86" s="43"/>
    </row>
    <row r="87" spans="1:23" x14ac:dyDescent="0.2">
      <c r="A87" s="41">
        <v>76</v>
      </c>
      <c r="B87" s="42" t="s">
        <v>130</v>
      </c>
      <c r="C87" s="54">
        <f>Volumes!Y83</f>
        <v>3.7303288070977124E-2</v>
      </c>
      <c r="D87" s="43">
        <f>Volumes!F83*(1+C87)</f>
        <v>707606.81099049782</v>
      </c>
      <c r="E87" s="43">
        <f t="shared" ref="E87:G87" si="173">D87*(1+$C87)</f>
        <v>734002.87170186185</v>
      </c>
      <c r="F87" s="43">
        <f t="shared" si="173"/>
        <v>761383.59226988093</v>
      </c>
      <c r="G87" s="43">
        <f t="shared" si="173"/>
        <v>789785.70374483976</v>
      </c>
      <c r="H87" s="54">
        <f>Volumes!AC83</f>
        <v>6.8329365212192435E-3</v>
      </c>
      <c r="I87" s="43">
        <f>Volumes!J83*(1+H87)</f>
        <v>523070.85401444032</v>
      </c>
      <c r="J87" s="43">
        <f t="shared" ref="J87:L87" si="174">I87*(1+$H87)</f>
        <v>526644.96395602089</v>
      </c>
      <c r="K87" s="43">
        <f t="shared" si="174"/>
        <v>530243.49556395214</v>
      </c>
      <c r="L87" s="43">
        <f t="shared" si="174"/>
        <v>533866.61570992996</v>
      </c>
      <c r="M87" s="54">
        <f>IF(Volumes!AG83="-","-",Volumes!AG83)</f>
        <v>4.0112143253996412E-3</v>
      </c>
      <c r="N87" s="43">
        <f>IF(M87="-","-",IF((Volumes!N83*(1+M87))&gt;=I87,I87,Volumes!N83*(1+M87)))</f>
        <v>523070.85401444032</v>
      </c>
      <c r="O87" s="43">
        <f t="shared" si="84"/>
        <v>525169.00331726205</v>
      </c>
      <c r="P87" s="43">
        <f t="shared" si="121"/>
        <v>527275.56874662405</v>
      </c>
      <c r="Q87" s="43">
        <f t="shared" si="122"/>
        <v>529390.58406141377</v>
      </c>
      <c r="R87" s="43">
        <f t="shared" si="151"/>
        <v>523070.85401444032</v>
      </c>
      <c r="S87" s="43">
        <f t="shared" si="152"/>
        <v>525169.00331726205</v>
      </c>
      <c r="T87" s="43">
        <f t="shared" si="153"/>
        <v>527275.56874662405</v>
      </c>
      <c r="U87" s="43">
        <f t="shared" si="154"/>
        <v>529390.58406141377</v>
      </c>
      <c r="V87" s="44">
        <f>Volumes!S83</f>
        <v>1</v>
      </c>
      <c r="W87" s="43"/>
    </row>
    <row r="88" spans="1:23" x14ac:dyDescent="0.2">
      <c r="A88" s="41">
        <v>77</v>
      </c>
      <c r="B88" s="42" t="s">
        <v>131</v>
      </c>
      <c r="C88" s="54">
        <f>Volumes!Y84</f>
        <v>-2.0946851836922672E-2</v>
      </c>
      <c r="D88" s="43">
        <f>Volumes!F84*(1+C88)</f>
        <v>174761.96600025747</v>
      </c>
      <c r="E88" s="43">
        <f t="shared" ref="E88:G88" si="175">D88*(1+$C88)</f>
        <v>171101.25299172074</v>
      </c>
      <c r="F88" s="43">
        <f t="shared" si="175"/>
        <v>167517.22039619135</v>
      </c>
      <c r="G88" s="43">
        <f t="shared" si="175"/>
        <v>164008.2620004192</v>
      </c>
      <c r="H88" s="54">
        <f>Volumes!AC84</f>
        <v>1.6599216986296007E-2</v>
      </c>
      <c r="I88" s="43">
        <f>Volumes!J84*(1+H88)</f>
        <v>159269.58272602601</v>
      </c>
      <c r="J88" s="43">
        <f t="shared" ref="J88:L88" si="176">I88*(1+$H88)</f>
        <v>161913.33308901216</v>
      </c>
      <c r="K88" s="43">
        <f t="shared" si="176"/>
        <v>164600.96763793111</v>
      </c>
      <c r="L88" s="43">
        <f t="shared" si="176"/>
        <v>167333.21481590744</v>
      </c>
      <c r="M88" s="54" t="str">
        <f>IF(Volumes!AG84="-","-",Volumes!AG84)</f>
        <v>-</v>
      </c>
      <c r="N88" s="43" t="str">
        <f>IF(M88="-","-",IF((Volumes!N84*(1+M88))&gt;=I88,I88,Volumes!N84*(1+M88)))</f>
        <v>-</v>
      </c>
      <c r="O88" s="43" t="str">
        <f t="shared" si="84"/>
        <v>-</v>
      </c>
      <c r="P88" s="43" t="str">
        <f t="shared" si="121"/>
        <v>-</v>
      </c>
      <c r="Q88" s="43" t="str">
        <f t="shared" si="122"/>
        <v>-</v>
      </c>
      <c r="R88" s="43" t="str">
        <f t="shared" si="151"/>
        <v>-</v>
      </c>
      <c r="S88" s="43" t="str">
        <f t="shared" si="152"/>
        <v>-</v>
      </c>
      <c r="T88" s="43" t="str">
        <f t="shared" si="153"/>
        <v>-</v>
      </c>
      <c r="U88" s="43" t="str">
        <f t="shared" si="154"/>
        <v>-</v>
      </c>
      <c r="V88" s="44" t="str">
        <f>Volumes!S84</f>
        <v>-</v>
      </c>
      <c r="W88" s="43"/>
    </row>
    <row r="89" spans="1:23" x14ac:dyDescent="0.2">
      <c r="A89" s="41">
        <v>78</v>
      </c>
      <c r="B89" s="42" t="s">
        <v>132</v>
      </c>
      <c r="C89" s="54">
        <f>Volumes!Y85</f>
        <v>2.3052682980540928E-2</v>
      </c>
      <c r="D89" s="43">
        <f>Volumes!F85*(1+C89)</f>
        <v>282882.9878635151</v>
      </c>
      <c r="E89" s="43">
        <f t="shared" ref="E89:G89" si="177">D89*(1+$C89)</f>
        <v>289404.19970332092</v>
      </c>
      <c r="F89" s="43">
        <f t="shared" si="177"/>
        <v>296075.74297231872</v>
      </c>
      <c r="G89" s="43">
        <f t="shared" si="177"/>
        <v>302901.0832132877</v>
      </c>
      <c r="H89" s="54">
        <f>Volumes!AC85</f>
        <v>8.3418893010540722E-3</v>
      </c>
      <c r="I89" s="43">
        <f>Volumes!J85*(1+H89)</f>
        <v>197461.57549804682</v>
      </c>
      <c r="J89" s="43">
        <f t="shared" ref="J89:L89" si="178">I89*(1+$H89)</f>
        <v>199108.77810206325</v>
      </c>
      <c r="K89" s="43">
        <f t="shared" si="178"/>
        <v>200769.7214878588</v>
      </c>
      <c r="L89" s="43">
        <f t="shared" si="178"/>
        <v>202444.52027951396</v>
      </c>
      <c r="M89" s="54" t="str">
        <f>IF(Volumes!AG85="-","-",Volumes!AG85)</f>
        <v>-</v>
      </c>
      <c r="N89" s="43" t="str">
        <f>IF(M89="-","-",IF((Volumes!N85*(1+M89))&gt;=I89,I89,Volumes!N85*(1+M89)))</f>
        <v>-</v>
      </c>
      <c r="O89" s="43" t="str">
        <f t="shared" si="84"/>
        <v>-</v>
      </c>
      <c r="P89" s="43" t="str">
        <f t="shared" si="121"/>
        <v>-</v>
      </c>
      <c r="Q89" s="43" t="str">
        <f t="shared" si="122"/>
        <v>-</v>
      </c>
      <c r="R89" s="43" t="str">
        <f t="shared" si="151"/>
        <v>-</v>
      </c>
      <c r="S89" s="43" t="str">
        <f t="shared" si="152"/>
        <v>-</v>
      </c>
      <c r="T89" s="43" t="str">
        <f t="shared" si="153"/>
        <v>-</v>
      </c>
      <c r="U89" s="43" t="str">
        <f t="shared" si="154"/>
        <v>-</v>
      </c>
      <c r="V89" s="44" t="str">
        <f>Volumes!S85</f>
        <v>-</v>
      </c>
      <c r="W89" s="43"/>
    </row>
    <row r="90" spans="1:23" x14ac:dyDescent="0.2">
      <c r="A90" s="41">
        <v>79</v>
      </c>
      <c r="B90" s="42" t="s">
        <v>133</v>
      </c>
      <c r="C90" s="54">
        <f>Volumes!Y86</f>
        <v>3.7901792474939695E-2</v>
      </c>
      <c r="D90" s="43">
        <f>Volumes!F86*(1+C90)</f>
        <v>716026.10060286894</v>
      </c>
      <c r="E90" s="43">
        <f t="shared" ref="E90:G90" si="179">D90*(1+$C90)</f>
        <v>743164.77327455918</v>
      </c>
      <c r="F90" s="43">
        <f t="shared" si="179"/>
        <v>771332.0502858971</v>
      </c>
      <c r="G90" s="43">
        <f t="shared" si="179"/>
        <v>800566.91758510284</v>
      </c>
      <c r="H90" s="54">
        <f>Volumes!AC86</f>
        <v>2.284717237693305E-2</v>
      </c>
      <c r="I90" s="43">
        <f>Volumes!J86*(1+H90)</f>
        <v>530068.04444655322</v>
      </c>
      <c r="J90" s="43">
        <f t="shared" ref="J90:L90" si="180">I90*(1+$H90)</f>
        <v>542178.60042952746</v>
      </c>
      <c r="K90" s="43">
        <f t="shared" si="180"/>
        <v>554565.84837262519</v>
      </c>
      <c r="L90" s="43">
        <f t="shared" si="180"/>
        <v>567236.10990475467</v>
      </c>
      <c r="M90" s="54" t="str">
        <f>IF(Volumes!AG86="-","-",Volumes!AG86)</f>
        <v>-</v>
      </c>
      <c r="N90" s="43" t="str">
        <f>IF(M90="-","-",IF((Volumes!N86*(1+M90))&gt;=I90,I90,Volumes!N86*(1+M90)))</f>
        <v>-</v>
      </c>
      <c r="O90" s="43" t="str">
        <f t="shared" si="84"/>
        <v>-</v>
      </c>
      <c r="P90" s="43" t="str">
        <f t="shared" si="121"/>
        <v>-</v>
      </c>
      <c r="Q90" s="43" t="str">
        <f t="shared" si="122"/>
        <v>-</v>
      </c>
      <c r="R90" s="43" t="str">
        <f t="shared" si="151"/>
        <v>-</v>
      </c>
      <c r="S90" s="43" t="str">
        <f t="shared" si="152"/>
        <v>-</v>
      </c>
      <c r="T90" s="43" t="str">
        <f t="shared" si="153"/>
        <v>-</v>
      </c>
      <c r="U90" s="43" t="str">
        <f t="shared" si="154"/>
        <v>-</v>
      </c>
      <c r="V90" s="44" t="str">
        <f>Volumes!S86</f>
        <v>-</v>
      </c>
      <c r="W90" s="43"/>
    </row>
    <row r="91" spans="1:23" x14ac:dyDescent="0.2">
      <c r="A91" s="41">
        <v>80</v>
      </c>
      <c r="B91" s="42" t="s">
        <v>41</v>
      </c>
      <c r="C91" s="54">
        <f>Volumes!Y87</f>
        <v>-5.4423056178480027E-2</v>
      </c>
      <c r="D91" s="43">
        <f>Volumes!F87*(1+C91)</f>
        <v>155165.08213294469</v>
      </c>
      <c r="E91" s="43">
        <f t="shared" ref="E91:G91" si="181">D91*(1+$C91)</f>
        <v>146720.52415108497</v>
      </c>
      <c r="F91" s="43">
        <f t="shared" si="181"/>
        <v>138735.54482267445</v>
      </c>
      <c r="G91" s="43">
        <f t="shared" si="181"/>
        <v>131185.13247283801</v>
      </c>
      <c r="H91" s="54">
        <f>Volumes!AC87</f>
        <v>-9.1734640837623797E-4</v>
      </c>
      <c r="I91" s="43">
        <f>Volumes!J87*(1+H91)</f>
        <v>143854.91404269711</v>
      </c>
      <c r="J91" s="43">
        <f t="shared" ref="J91:L91" si="182">I91*(1+$H91)</f>
        <v>143722.94925397277</v>
      </c>
      <c r="K91" s="43">
        <f t="shared" si="182"/>
        <v>143591.1055226734</v>
      </c>
      <c r="L91" s="43">
        <f t="shared" si="182"/>
        <v>143459.38273774739</v>
      </c>
      <c r="M91" s="54" t="str">
        <f>IF(Volumes!AG87="-","-",Volumes!AG87)</f>
        <v>-</v>
      </c>
      <c r="N91" s="43" t="str">
        <f>IF(M91="-","-",IF((Volumes!N87*(1+M91))&gt;=I91,I91,Volumes!N87*(1+M91)))</f>
        <v>-</v>
      </c>
      <c r="O91" s="43" t="str">
        <f t="shared" si="84"/>
        <v>-</v>
      </c>
      <c r="P91" s="43" t="str">
        <f t="shared" si="121"/>
        <v>-</v>
      </c>
      <c r="Q91" s="43" t="str">
        <f t="shared" si="122"/>
        <v>-</v>
      </c>
      <c r="R91" s="43" t="str">
        <f t="shared" si="151"/>
        <v>-</v>
      </c>
      <c r="S91" s="43" t="str">
        <f t="shared" si="152"/>
        <v>-</v>
      </c>
      <c r="T91" s="43" t="str">
        <f t="shared" si="153"/>
        <v>-</v>
      </c>
      <c r="U91" s="43" t="str">
        <f t="shared" si="154"/>
        <v>-</v>
      </c>
      <c r="V91" s="44" t="str">
        <f>Volumes!S87</f>
        <v>-</v>
      </c>
      <c r="W91" s="43"/>
    </row>
    <row r="92" spans="1:23" x14ac:dyDescent="0.2">
      <c r="A92" s="41">
        <v>81</v>
      </c>
      <c r="B92" s="42" t="s">
        <v>134</v>
      </c>
      <c r="C92" s="54">
        <f>Volumes!Y88</f>
        <v>3.7173008754909871E-2</v>
      </c>
      <c r="D92" s="43">
        <f>Volumes!F88*(1+C92)</f>
        <v>7586111.6574409073</v>
      </c>
      <c r="E92" s="43">
        <f t="shared" ref="E92:G92" si="183">D92*(1+$C92)</f>
        <v>7868110.2524986817</v>
      </c>
      <c r="F92" s="43">
        <f t="shared" si="183"/>
        <v>8160591.5837994106</v>
      </c>
      <c r="G92" s="43">
        <f t="shared" si="183"/>
        <v>8463945.3261892293</v>
      </c>
      <c r="H92" s="54">
        <f>Volumes!AC88</f>
        <v>2.9920526694383793E-2</v>
      </c>
      <c r="I92" s="43">
        <f>Volumes!J88*(1+H92)</f>
        <v>4794847.5379725657</v>
      </c>
      <c r="J92" s="43">
        <f t="shared" ref="J92:L92" si="184">I92*(1+$H92)</f>
        <v>4938311.9017279744</v>
      </c>
      <c r="K92" s="43">
        <f t="shared" si="184"/>
        <v>5086068.7948088199</v>
      </c>
      <c r="L92" s="43">
        <f t="shared" si="184"/>
        <v>5238246.6519533694</v>
      </c>
      <c r="M92" s="54">
        <f>IF(Volumes!AG88="-","-",Volumes!AG88)</f>
        <v>7.2117520452753991E-2</v>
      </c>
      <c r="N92" s="43">
        <f>IF(M92="-","-",IF((Volumes!N88*(1+M92))&gt;=I92,I92,Volumes!N88*(1+M92)))</f>
        <v>4249643.3458078196</v>
      </c>
      <c r="O92" s="43">
        <f t="shared" si="84"/>
        <v>4556117.0867160251</v>
      </c>
      <c r="P92" s="43">
        <f t="shared" si="121"/>
        <v>4884692.9539024103</v>
      </c>
      <c r="Q92" s="43">
        <f t="shared" si="122"/>
        <v>5236964.8979108911</v>
      </c>
      <c r="R92" s="43">
        <f t="shared" si="151"/>
        <v>4249643.3458078196</v>
      </c>
      <c r="S92" s="43">
        <f t="shared" si="152"/>
        <v>4556117.0867160251</v>
      </c>
      <c r="T92" s="43">
        <f t="shared" si="153"/>
        <v>4884692.9539024103</v>
      </c>
      <c r="U92" s="43">
        <f t="shared" si="154"/>
        <v>5236964.8979108911</v>
      </c>
      <c r="V92" s="44">
        <f>Volumes!S88</f>
        <v>1</v>
      </c>
      <c r="W92" s="43"/>
    </row>
    <row r="93" spans="1:23" x14ac:dyDescent="0.2">
      <c r="A93" s="41">
        <v>82</v>
      </c>
      <c r="B93" s="42" t="s">
        <v>135</v>
      </c>
      <c r="C93" s="54">
        <f>Volumes!Y89</f>
        <v>-2.0011873724459898E-2</v>
      </c>
      <c r="D93" s="43">
        <f>Volumes!F89*(1+C93)</f>
        <v>237781.37899511823</v>
      </c>
      <c r="E93" s="43">
        <f t="shared" ref="E93:G93" si="185">D93*(1+$C93)</f>
        <v>233022.92806463997</v>
      </c>
      <c r="F93" s="43">
        <f t="shared" si="185"/>
        <v>228359.70265330651</v>
      </c>
      <c r="G93" s="43">
        <f t="shared" si="185"/>
        <v>223789.79712005332</v>
      </c>
      <c r="H93" s="54">
        <f>Volumes!AC89</f>
        <v>2.2331945553773044E-2</v>
      </c>
      <c r="I93" s="43">
        <f>Volumes!J89*(1+H93)</f>
        <v>208638.52578055955</v>
      </c>
      <c r="J93" s="43">
        <f t="shared" ref="J93:L93" si="186">I93*(1+$H93)</f>
        <v>213297.82997871045</v>
      </c>
      <c r="K93" s="43">
        <f t="shared" si="186"/>
        <v>218061.18550453291</v>
      </c>
      <c r="L93" s="43">
        <f t="shared" si="186"/>
        <v>222930.91602661132</v>
      </c>
      <c r="M93" s="54" t="str">
        <f>IF(Volumes!AG89="-","-",Volumes!AG89)</f>
        <v>-</v>
      </c>
      <c r="N93" s="43" t="str">
        <f>IF(M93="-","-",IF((Volumes!N89*(1+M93))&gt;=I93,I93,Volumes!N89*(1+M93)))</f>
        <v>-</v>
      </c>
      <c r="O93" s="43" t="str">
        <f t="shared" si="84"/>
        <v>-</v>
      </c>
      <c r="P93" s="43" t="str">
        <f t="shared" si="121"/>
        <v>-</v>
      </c>
      <c r="Q93" s="43" t="str">
        <f t="shared" si="122"/>
        <v>-</v>
      </c>
      <c r="R93" s="43" t="str">
        <f t="shared" si="151"/>
        <v>-</v>
      </c>
      <c r="S93" s="43" t="str">
        <f t="shared" si="152"/>
        <v>-</v>
      </c>
      <c r="T93" s="43" t="str">
        <f t="shared" si="153"/>
        <v>-</v>
      </c>
      <c r="U93" s="43" t="str">
        <f t="shared" si="154"/>
        <v>-</v>
      </c>
      <c r="V93" s="44" t="str">
        <f>Volumes!S89</f>
        <v>-</v>
      </c>
      <c r="W93" s="43"/>
    </row>
    <row r="94" spans="1:23" x14ac:dyDescent="0.2">
      <c r="A94" s="41">
        <v>83</v>
      </c>
      <c r="B94" s="42" t="s">
        <v>136</v>
      </c>
      <c r="C94" s="54">
        <f>Volumes!Y90</f>
        <v>4.2401185676820924E-4</v>
      </c>
      <c r="D94" s="43">
        <f>Volumes!F90*(1+C94)</f>
        <v>106266.03896343778</v>
      </c>
      <c r="E94" s="43">
        <f t="shared" ref="E94:G94" si="187">D94*(1+$C94)</f>
        <v>106311.09702393007</v>
      </c>
      <c r="F94" s="43">
        <f t="shared" si="187"/>
        <v>106356.17418957425</v>
      </c>
      <c r="G94" s="43">
        <f t="shared" si="187"/>
        <v>106401.27046847114</v>
      </c>
      <c r="H94" s="54">
        <f>Volumes!AC90</f>
        <v>1.7166115813341893E-2</v>
      </c>
      <c r="I94" s="43">
        <f>Volumes!J90*(1+H94)</f>
        <v>92664.85031671125</v>
      </c>
      <c r="J94" s="43">
        <f t="shared" ref="J94:L94" si="188">I94*(1+$H94)</f>
        <v>94255.545869073903</v>
      </c>
      <c r="K94" s="43">
        <f t="shared" si="188"/>
        <v>95873.547485512172</v>
      </c>
      <c r="L94" s="43">
        <f t="shared" si="188"/>
        <v>97519.323905084399</v>
      </c>
      <c r="M94" s="54" t="str">
        <f>IF(Volumes!AG90="-","-",Volumes!AG90)</f>
        <v>-</v>
      </c>
      <c r="N94" s="43" t="str">
        <f>IF(M94="-","-",IF((Volumes!N90*(1+M94))&gt;=I94,I94,Volumes!N90*(1+M94)))</f>
        <v>-</v>
      </c>
      <c r="O94" s="43" t="str">
        <f t="shared" si="84"/>
        <v>-</v>
      </c>
      <c r="P94" s="43" t="str">
        <f t="shared" si="121"/>
        <v>-</v>
      </c>
      <c r="Q94" s="43" t="str">
        <f t="shared" si="122"/>
        <v>-</v>
      </c>
      <c r="R94" s="43" t="str">
        <f t="shared" si="151"/>
        <v>-</v>
      </c>
      <c r="S94" s="43" t="str">
        <f t="shared" si="152"/>
        <v>-</v>
      </c>
      <c r="T94" s="43" t="str">
        <f t="shared" si="153"/>
        <v>-</v>
      </c>
      <c r="U94" s="43" t="str">
        <f t="shared" si="154"/>
        <v>-</v>
      </c>
      <c r="V94" s="44" t="str">
        <f>Volumes!S90</f>
        <v>-</v>
      </c>
      <c r="W94" s="43"/>
    </row>
    <row r="95" spans="1:23" x14ac:dyDescent="0.2">
      <c r="A95" s="41">
        <v>84</v>
      </c>
      <c r="B95" s="42" t="s">
        <v>137</v>
      </c>
      <c r="C95" s="54">
        <f>Volumes!Y91</f>
        <v>1.7345650752729244E-2</v>
      </c>
      <c r="D95" s="43">
        <f>Volumes!F91*(1+C95)</f>
        <v>702039.71321493585</v>
      </c>
      <c r="E95" s="43">
        <f t="shared" ref="E95:G95" si="189">D95*(1+$C95)</f>
        <v>714217.04889490828</v>
      </c>
      <c r="F95" s="43">
        <f t="shared" si="189"/>
        <v>726605.60838668433</v>
      </c>
      <c r="G95" s="43">
        <f t="shared" si="189"/>
        <v>739209.05550473405</v>
      </c>
      <c r="H95" s="54">
        <f>Volumes!AC91</f>
        <v>2.1402795217312757E-2</v>
      </c>
      <c r="I95" s="43">
        <f>Volumes!J91*(1+H95)</f>
        <v>542078.89147773222</v>
      </c>
      <c r="J95" s="43">
        <f t="shared" ref="J95:L95" si="190">I95*(1+$H95)</f>
        <v>553680.8949836581</v>
      </c>
      <c r="K95" s="43">
        <f t="shared" si="190"/>
        <v>565531.21379473177</v>
      </c>
      <c r="L95" s="43">
        <f t="shared" si="190"/>
        <v>577635.16255257872</v>
      </c>
      <c r="M95" s="54" t="str">
        <f>IF(Volumes!AG91="-","-",Volumes!AG91)</f>
        <v>-</v>
      </c>
      <c r="N95" s="43" t="str">
        <f>IF(M95="-","-",IF((Volumes!N91*(1+M95))&gt;=I95,I95,Volumes!N91*(1+M95)))</f>
        <v>-</v>
      </c>
      <c r="O95" s="43" t="str">
        <f t="shared" si="84"/>
        <v>-</v>
      </c>
      <c r="P95" s="43" t="str">
        <f t="shared" si="121"/>
        <v>-</v>
      </c>
      <c r="Q95" s="43" t="str">
        <f t="shared" si="122"/>
        <v>-</v>
      </c>
      <c r="R95" s="43" t="str">
        <f t="shared" si="151"/>
        <v>-</v>
      </c>
      <c r="S95" s="43" t="str">
        <f t="shared" si="152"/>
        <v>-</v>
      </c>
      <c r="T95" s="43" t="str">
        <f t="shared" si="153"/>
        <v>-</v>
      </c>
      <c r="U95" s="43" t="str">
        <f t="shared" si="154"/>
        <v>-</v>
      </c>
      <c r="V95" s="44" t="str">
        <f>Volumes!S91</f>
        <v>-</v>
      </c>
      <c r="W95" s="43"/>
    </row>
    <row r="96" spans="1:23" x14ac:dyDescent="0.2">
      <c r="A96" s="41">
        <v>85</v>
      </c>
      <c r="B96" s="42" t="s">
        <v>42</v>
      </c>
      <c r="C96" s="54">
        <f>Volumes!Y92</f>
        <v>1.3382676724651571E-2</v>
      </c>
      <c r="D96" s="43">
        <f>Volumes!F92*(1+C96)</f>
        <v>383136.68226802611</v>
      </c>
      <c r="E96" s="43">
        <f t="shared" ref="E96:G96" si="191">D96*(1+$C96)</f>
        <v>388264.07662817469</v>
      </c>
      <c r="F96" s="43">
        <f t="shared" si="191"/>
        <v>393460.08924948494</v>
      </c>
      <c r="G96" s="43">
        <f t="shared" si="191"/>
        <v>398725.63842796336</v>
      </c>
      <c r="H96" s="54">
        <f>Volumes!AC92</f>
        <v>1.6371237997897897E-2</v>
      </c>
      <c r="I96" s="43">
        <f>Volumes!J92*(1+H96)</f>
        <v>279019.31411137292</v>
      </c>
      <c r="J96" s="43">
        <f t="shared" ref="J96:L96" si="192">I96*(1+$H96)</f>
        <v>283587.20570870047</v>
      </c>
      <c r="K96" s="43">
        <f t="shared" si="192"/>
        <v>288229.87934651645</v>
      </c>
      <c r="L96" s="43">
        <f t="shared" si="192"/>
        <v>292948.55929940369</v>
      </c>
      <c r="M96" s="54" t="str">
        <f>IF(Volumes!AG92="-","-",Volumes!AG92)</f>
        <v>-</v>
      </c>
      <c r="N96" s="43" t="str">
        <f>IF(M96="-","-",IF((Volumes!N92*(1+M96))&gt;=I96,I96,Volumes!N92*(1+M96)))</f>
        <v>-</v>
      </c>
      <c r="O96" s="43" t="str">
        <f t="shared" si="84"/>
        <v>-</v>
      </c>
      <c r="P96" s="43" t="str">
        <f t="shared" si="121"/>
        <v>-</v>
      </c>
      <c r="Q96" s="43" t="str">
        <f t="shared" si="122"/>
        <v>-</v>
      </c>
      <c r="R96" s="43" t="str">
        <f t="shared" si="151"/>
        <v>-</v>
      </c>
      <c r="S96" s="43" t="str">
        <f t="shared" si="152"/>
        <v>-</v>
      </c>
      <c r="T96" s="43" t="str">
        <f t="shared" si="153"/>
        <v>-</v>
      </c>
      <c r="U96" s="43" t="str">
        <f t="shared" si="154"/>
        <v>-</v>
      </c>
      <c r="V96" s="44" t="str">
        <f>Volumes!S92</f>
        <v>-</v>
      </c>
      <c r="W96" s="43"/>
    </row>
    <row r="97" spans="1:23" x14ac:dyDescent="0.2">
      <c r="A97" s="41">
        <v>86</v>
      </c>
      <c r="B97" s="42" t="s">
        <v>138</v>
      </c>
      <c r="C97" s="54">
        <f>Volumes!Y93</f>
        <v>6.6346645276858457E-3</v>
      </c>
      <c r="D97" s="43">
        <f>Volumes!F93*(1+C97)</f>
        <v>3761969.9024062543</v>
      </c>
      <c r="E97" s="43">
        <f t="shared" ref="E97:G97" si="193">D97*(1+$C97)</f>
        <v>3786929.3106719707</v>
      </c>
      <c r="F97" s="43">
        <f t="shared" si="193"/>
        <v>3812054.3162383395</v>
      </c>
      <c r="G97" s="43">
        <f t="shared" si="193"/>
        <v>3837346.0177878975</v>
      </c>
      <c r="H97" s="54">
        <f>Volumes!AC93</f>
        <v>2.3276130989168423E-2</v>
      </c>
      <c r="I97" s="43">
        <f>Volumes!J93*(1+H97)</f>
        <v>2711227.4125191374</v>
      </c>
      <c r="J97" s="43">
        <f t="shared" ref="J97:L97" si="194">I97*(1+$H97)</f>
        <v>2774334.2969143572</v>
      </c>
      <c r="K97" s="43">
        <f t="shared" si="194"/>
        <v>2838910.0654170783</v>
      </c>
      <c r="L97" s="43">
        <f t="shared" si="194"/>
        <v>2904988.9079661951</v>
      </c>
      <c r="M97" s="54">
        <f>IF(Volumes!AG93="-","-",Volumes!AG93)</f>
        <v>2.2708568396442339E-2</v>
      </c>
      <c r="N97" s="43">
        <f>IF(M97="-","-",IF((Volumes!N93*(1+M97))&gt;=I97,I97,Volumes!N93*(1+M97)))</f>
        <v>2688575.033160334</v>
      </c>
      <c r="O97" s="43">
        <f t="shared" si="84"/>
        <v>2749628.7231898224</v>
      </c>
      <c r="P97" s="43">
        <f t="shared" si="121"/>
        <v>2812068.8551152009</v>
      </c>
      <c r="Q97" s="43">
        <f t="shared" si="122"/>
        <v>2875926.9130470897</v>
      </c>
      <c r="R97" s="43">
        <f t="shared" si="151"/>
        <v>2688575.033160334</v>
      </c>
      <c r="S97" s="43">
        <f t="shared" si="152"/>
        <v>2749628.7231898224</v>
      </c>
      <c r="T97" s="43">
        <f t="shared" si="153"/>
        <v>2812068.8551152009</v>
      </c>
      <c r="U97" s="43">
        <f t="shared" si="154"/>
        <v>2875926.9130470897</v>
      </c>
      <c r="V97" s="44">
        <f>Volumes!S93</f>
        <v>1</v>
      </c>
      <c r="W97" s="43"/>
    </row>
    <row r="98" spans="1:23" x14ac:dyDescent="0.2">
      <c r="A98" s="41">
        <v>87</v>
      </c>
      <c r="B98" s="42" t="s">
        <v>43</v>
      </c>
      <c r="C98" s="54">
        <f>Volumes!Y94</f>
        <v>1.9929126477848114E-3</v>
      </c>
      <c r="D98" s="43">
        <f>Volumes!F94*(1+C98)</f>
        <v>123262366.2912485</v>
      </c>
      <c r="E98" s="43">
        <f t="shared" ref="E98:G98" si="195">D98*(1+$C98)</f>
        <v>123508017.42002623</v>
      </c>
      <c r="F98" s="43">
        <f t="shared" si="195"/>
        <v>123754158.11004543</v>
      </c>
      <c r="G98" s="43">
        <f t="shared" si="195"/>
        <v>124000789.33695891</v>
      </c>
      <c r="H98" s="54" t="s">
        <v>22</v>
      </c>
      <c r="I98" s="124">
        <v>86715201</v>
      </c>
      <c r="J98" s="124">
        <v>88350739</v>
      </c>
      <c r="K98" s="124">
        <v>89905665</v>
      </c>
      <c r="L98" s="124">
        <v>91468763</v>
      </c>
      <c r="M98" s="54" t="s">
        <v>22</v>
      </c>
      <c r="N98" s="124">
        <v>86715201</v>
      </c>
      <c r="O98" s="124">
        <v>88350739</v>
      </c>
      <c r="P98" s="124">
        <v>89905665</v>
      </c>
      <c r="Q98" s="124">
        <v>91468763</v>
      </c>
      <c r="R98" s="43">
        <f t="shared" si="151"/>
        <v>73796796.376650855</v>
      </c>
      <c r="S98" s="43">
        <f t="shared" si="152"/>
        <v>75188679.960617572</v>
      </c>
      <c r="T98" s="43">
        <f t="shared" si="153"/>
        <v>76511960.724306986</v>
      </c>
      <c r="U98" s="43">
        <f t="shared" si="154"/>
        <v>77842196.063584462</v>
      </c>
      <c r="V98" s="44">
        <f>Volumes!S94</f>
        <v>0.85102491288293103</v>
      </c>
      <c r="W98" s="43" t="s">
        <v>289</v>
      </c>
    </row>
    <row r="99" spans="1:23" x14ac:dyDescent="0.2">
      <c r="A99" s="41">
        <v>88</v>
      </c>
      <c r="B99" s="42" t="s">
        <v>139</v>
      </c>
      <c r="C99" s="54">
        <f>Volumes!Y95</f>
        <v>-1.0726904755434752E-2</v>
      </c>
      <c r="D99" s="43">
        <f>Volumes!F95*(1+C99)</f>
        <v>1644389.0297408735</v>
      </c>
      <c r="E99" s="43">
        <f t="shared" ref="E99:G99" si="196">D99*(1+$C99)</f>
        <v>1626749.8252379613</v>
      </c>
      <c r="F99" s="43">
        <f t="shared" si="196"/>
        <v>1609299.8348017135</v>
      </c>
      <c r="G99" s="43">
        <f t="shared" si="196"/>
        <v>1592037.0287508585</v>
      </c>
      <c r="H99" s="54">
        <f>Volumes!AC95</f>
        <v>1.6794976281621746E-2</v>
      </c>
      <c r="I99" s="43">
        <f>Volumes!J95*(1+H99)</f>
        <v>1671697.36857997</v>
      </c>
      <c r="J99" s="43">
        <f t="shared" ref="J99:L99" si="197">I99*(1+$H99)</f>
        <v>1699773.4862353201</v>
      </c>
      <c r="K99" s="43">
        <f t="shared" si="197"/>
        <v>1728321.1416207717</v>
      </c>
      <c r="L99" s="43">
        <f t="shared" si="197"/>
        <v>1757348.2542013179</v>
      </c>
      <c r="M99" s="54">
        <f>IF(Volumes!AG95="-","-",Volumes!AG95)</f>
        <v>1.7632810961994635E-2</v>
      </c>
      <c r="N99" s="43">
        <f>IF(M99="-","-",IF((Volumes!N95*(1+M99))&gt;=I99,I99,Volumes!N95*(1+M99)))</f>
        <v>688132.46546779934</v>
      </c>
      <c r="O99" s="43">
        <f t="shared" si="84"/>
        <v>700266.17514820432</v>
      </c>
      <c r="P99" s="43">
        <f t="shared" si="121"/>
        <v>712613.83623767155</v>
      </c>
      <c r="Q99" s="43">
        <f t="shared" si="122"/>
        <v>725179.22130095214</v>
      </c>
      <c r="R99" s="43">
        <f t="shared" si="151"/>
        <v>688132.46546779934</v>
      </c>
      <c r="S99" s="43">
        <f t="shared" si="152"/>
        <v>700266.17514820432</v>
      </c>
      <c r="T99" s="43">
        <f t="shared" si="153"/>
        <v>712613.83623767155</v>
      </c>
      <c r="U99" s="43">
        <f t="shared" si="154"/>
        <v>725179.22130095214</v>
      </c>
      <c r="V99" s="44">
        <f>Volumes!S95</f>
        <v>1</v>
      </c>
      <c r="W99" s="43"/>
    </row>
    <row r="100" spans="1:23" x14ac:dyDescent="0.2">
      <c r="A100" s="41">
        <v>89</v>
      </c>
      <c r="B100" s="42" t="s">
        <v>140</v>
      </c>
      <c r="C100" s="54">
        <f>Volumes!Y96</f>
        <v>-1.9436025700310781E-2</v>
      </c>
      <c r="D100" s="43">
        <f>Volumes!F96*(1+C100)</f>
        <v>1345952.4988013173</v>
      </c>
      <c r="E100" s="43">
        <f t="shared" ref="E100:G100" si="198">D100*(1+$C100)</f>
        <v>1319792.5314432173</v>
      </c>
      <c r="F100" s="43">
        <f t="shared" si="198"/>
        <v>1294141.0098830087</v>
      </c>
      <c r="G100" s="43">
        <f t="shared" si="198"/>
        <v>1268988.0519550964</v>
      </c>
      <c r="H100" s="54">
        <f>Volumes!AC96</f>
        <v>6.8264294602982103E-3</v>
      </c>
      <c r="I100" s="43">
        <f>Volumes!J96*(1+H100)</f>
        <v>1044670.0144644225</v>
      </c>
      <c r="J100" s="43">
        <f t="shared" ref="J100:L100" si="199">I100*(1+$H100)</f>
        <v>1051801.3806274526</v>
      </c>
      <c r="K100" s="43">
        <f t="shared" si="199"/>
        <v>1058981.4285585503</v>
      </c>
      <c r="L100" s="43">
        <f t="shared" si="199"/>
        <v>1066210.4905803711</v>
      </c>
      <c r="M100" s="54">
        <f>IF(Volumes!AG96="-","-",Volumes!AG96)</f>
        <v>6.9490962732430869E-2</v>
      </c>
      <c r="N100" s="43">
        <f>IF(M100="-","-",IF((Volumes!N96*(1+M100))&gt;=I100,I100,Volumes!N96*(1+M100)))</f>
        <v>650358.52392855403</v>
      </c>
      <c r="O100" s="43">
        <f t="shared" si="84"/>
        <v>695552.56387759198</v>
      </c>
      <c r="P100" s="43">
        <f t="shared" si="121"/>
        <v>743887.18117245648</v>
      </c>
      <c r="Q100" s="43">
        <f t="shared" si="122"/>
        <v>795580.61755644472</v>
      </c>
      <c r="R100" s="43">
        <f t="shared" si="151"/>
        <v>650358.52392855403</v>
      </c>
      <c r="S100" s="43">
        <f t="shared" si="152"/>
        <v>695552.56387759198</v>
      </c>
      <c r="T100" s="43">
        <f t="shared" si="153"/>
        <v>743887.18117245648</v>
      </c>
      <c r="U100" s="43">
        <f t="shared" si="154"/>
        <v>795580.61755644472</v>
      </c>
      <c r="V100" s="44">
        <f>Volumes!S96</f>
        <v>1</v>
      </c>
      <c r="W100" s="43"/>
    </row>
    <row r="101" spans="1:23" x14ac:dyDescent="0.2">
      <c r="A101" s="41">
        <v>90</v>
      </c>
      <c r="B101" s="42" t="s">
        <v>141</v>
      </c>
      <c r="C101" s="54">
        <f>Volumes!Y97</f>
        <v>2.0605248321347528E-2</v>
      </c>
      <c r="D101" s="43">
        <f>Volumes!F97*(1+C101)</f>
        <v>2508023.2736708438</v>
      </c>
      <c r="E101" s="43">
        <f t="shared" ref="E101:G101" si="200">D101*(1+$C101)</f>
        <v>2559701.7160205501</v>
      </c>
      <c r="F101" s="43">
        <f t="shared" si="200"/>
        <v>2612445.0055077327</v>
      </c>
      <c r="G101" s="43">
        <f t="shared" si="200"/>
        <v>2666275.0835720836</v>
      </c>
      <c r="H101" s="54">
        <f>Volumes!AC97</f>
        <v>1.3771356426280155E-2</v>
      </c>
      <c r="I101" s="43">
        <f>Volumes!J97*(1+H101)</f>
        <v>1767198.1183514404</v>
      </c>
      <c r="J101" s="43">
        <f t="shared" ref="J101:L101" si="201">I101*(1+$H101)</f>
        <v>1791534.83351511</v>
      </c>
      <c r="K101" s="43">
        <f t="shared" si="201"/>
        <v>1816206.6982575431</v>
      </c>
      <c r="L101" s="43">
        <f t="shared" si="201"/>
        <v>1841218.3280430455</v>
      </c>
      <c r="M101" s="54">
        <f>IF(Volumes!AG97="-","-",Volumes!AG97)</f>
        <v>-1.4683168292128542E-2</v>
      </c>
      <c r="N101" s="43">
        <f>IF(M101="-","-",IF((Volumes!N97*(1+M101))&gt;=I101,I101,Volumes!N97*(1+M101)))</f>
        <v>894238.08505212259</v>
      </c>
      <c r="O101" s="43">
        <f t="shared" si="84"/>
        <v>881107.83675607154</v>
      </c>
      <c r="P101" s="43">
        <f t="shared" si="121"/>
        <v>868170.38210546877</v>
      </c>
      <c r="Q101" s="43">
        <f t="shared" si="122"/>
        <v>855422.89027877257</v>
      </c>
      <c r="R101" s="43">
        <f t="shared" si="151"/>
        <v>894238.08505212259</v>
      </c>
      <c r="S101" s="43">
        <f t="shared" si="152"/>
        <v>881107.83675607154</v>
      </c>
      <c r="T101" s="43">
        <f t="shared" si="153"/>
        <v>868170.38210546877</v>
      </c>
      <c r="U101" s="43">
        <f t="shared" si="154"/>
        <v>855422.89027877257</v>
      </c>
      <c r="V101" s="44">
        <f>Volumes!S97</f>
        <v>1</v>
      </c>
      <c r="W101" s="43"/>
    </row>
    <row r="102" spans="1:23" x14ac:dyDescent="0.2">
      <c r="A102" s="41">
        <v>91</v>
      </c>
      <c r="B102" s="42" t="s">
        <v>142</v>
      </c>
      <c r="C102" s="54">
        <f>Volumes!Y98</f>
        <v>-1.1287406998017646E-2</v>
      </c>
      <c r="D102" s="43">
        <f>Volumes!F98*(1+C102)</f>
        <v>252508.29783936928</v>
      </c>
      <c r="E102" s="43">
        <f t="shared" ref="E102:G102" si="202">D102*(1+$C102)</f>
        <v>249658.13391127964</v>
      </c>
      <c r="F102" s="43">
        <f t="shared" si="202"/>
        <v>246840.14094345743</v>
      </c>
      <c r="G102" s="43">
        <f t="shared" si="202"/>
        <v>244053.9558091806</v>
      </c>
      <c r="H102" s="54">
        <f>Volumes!AC98</f>
        <v>2.2734126988399259E-3</v>
      </c>
      <c r="I102" s="43">
        <f>Volumes!J98*(1+H102)</f>
        <v>188718.06087706456</v>
      </c>
      <c r="J102" s="43">
        <f t="shared" ref="J102:L102" si="203">I102*(1+$H102)</f>
        <v>189147.09491316293</v>
      </c>
      <c r="K102" s="43">
        <f t="shared" si="203"/>
        <v>189577.10432068721</v>
      </c>
      <c r="L102" s="43">
        <f t="shared" si="203"/>
        <v>190008.09131705918</v>
      </c>
      <c r="M102" s="54" t="str">
        <f>IF(Volumes!AG98="-","-",Volumes!AG98)</f>
        <v>-</v>
      </c>
      <c r="N102" s="43" t="str">
        <f>IF(M102="-","-",IF((Volumes!N98*(1+M102))&gt;=I102,I102,Volumes!N98*(1+M102)))</f>
        <v>-</v>
      </c>
      <c r="O102" s="43" t="str">
        <f t="shared" si="84"/>
        <v>-</v>
      </c>
      <c r="P102" s="43" t="str">
        <f t="shared" si="121"/>
        <v>-</v>
      </c>
      <c r="Q102" s="43" t="str">
        <f t="shared" si="122"/>
        <v>-</v>
      </c>
      <c r="R102" s="43" t="str">
        <f t="shared" si="151"/>
        <v>-</v>
      </c>
      <c r="S102" s="43" t="str">
        <f t="shared" si="152"/>
        <v>-</v>
      </c>
      <c r="T102" s="43" t="str">
        <f t="shared" si="153"/>
        <v>-</v>
      </c>
      <c r="U102" s="43" t="str">
        <f t="shared" si="154"/>
        <v>-</v>
      </c>
      <c r="V102" s="44" t="str">
        <f>Volumes!S98</f>
        <v>-</v>
      </c>
      <c r="W102" s="43"/>
    </row>
    <row r="103" spans="1:23" x14ac:dyDescent="0.2">
      <c r="A103" s="41">
        <v>92</v>
      </c>
      <c r="B103" s="42" t="s">
        <v>143</v>
      </c>
      <c r="C103" s="54">
        <f>Volumes!Y99</f>
        <v>1.6391180661315445E-2</v>
      </c>
      <c r="D103" s="43">
        <f>Volumes!F99*(1+C103)</f>
        <v>1003803.1047414425</v>
      </c>
      <c r="E103" s="43">
        <f t="shared" ref="E103:G103" si="204">D103*(1+$C103)</f>
        <v>1020256.6227796489</v>
      </c>
      <c r="F103" s="43">
        <f t="shared" si="204"/>
        <v>1036979.8334045337</v>
      </c>
      <c r="G103" s="43">
        <f t="shared" si="204"/>
        <v>1053977.1571960081</v>
      </c>
      <c r="H103" s="54">
        <f>Volumes!AC99</f>
        <v>3.7298496166845697E-2</v>
      </c>
      <c r="I103" s="43">
        <f>Volumes!J99*(1+H103)</f>
        <v>702804.99930190761</v>
      </c>
      <c r="J103" s="43">
        <f t="shared" ref="J103:L103" si="205">I103*(1+$H103)</f>
        <v>729018.56887440977</v>
      </c>
      <c r="K103" s="43">
        <f t="shared" si="205"/>
        <v>756209.86517113121</v>
      </c>
      <c r="L103" s="43">
        <f t="shared" si="205"/>
        <v>784415.35592854756</v>
      </c>
      <c r="M103" s="54">
        <f>IF(Volumes!AG99="-","-",Volumes!AG99)</f>
        <v>1.0178631296205165E-2</v>
      </c>
      <c r="N103" s="43">
        <f>IF(M103="-","-",IF((Volumes!N99*(1+M103))&gt;=I103,I103,Volumes!N99*(1+M103)))</f>
        <v>328823.24627322773</v>
      </c>
      <c r="O103" s="43">
        <f t="shared" si="84"/>
        <v>332170.21685866418</v>
      </c>
      <c r="P103" s="43">
        <f t="shared" si="121"/>
        <v>335551.25502364902</v>
      </c>
      <c r="Q103" s="43">
        <f t="shared" si="122"/>
        <v>338966.70752951363</v>
      </c>
      <c r="R103" s="43">
        <f t="shared" si="151"/>
        <v>328823.24627322773</v>
      </c>
      <c r="S103" s="43">
        <f t="shared" si="152"/>
        <v>332170.21685866418</v>
      </c>
      <c r="T103" s="43">
        <f t="shared" si="153"/>
        <v>335551.25502364902</v>
      </c>
      <c r="U103" s="43">
        <f t="shared" si="154"/>
        <v>338966.70752951363</v>
      </c>
      <c r="V103" s="44">
        <f>Volumes!S99</f>
        <v>1</v>
      </c>
      <c r="W103" s="43"/>
    </row>
    <row r="104" spans="1:23" x14ac:dyDescent="0.2">
      <c r="A104" s="41">
        <v>93</v>
      </c>
      <c r="B104" s="42" t="s">
        <v>144</v>
      </c>
      <c r="C104" s="54">
        <f>Volumes!Y100</f>
        <v>-1.8938442516349258E-2</v>
      </c>
      <c r="D104" s="43">
        <f>Volumes!F100*(1+C104)</f>
        <v>92017.687722621544</v>
      </c>
      <c r="E104" s="43">
        <f t="shared" ref="E104:G104" si="206">D104*(1+$C104)</f>
        <v>90275.016033199296</v>
      </c>
      <c r="F104" s="43">
        <f t="shared" si="206"/>
        <v>88565.34783139205</v>
      </c>
      <c r="G104" s="43">
        <f t="shared" si="206"/>
        <v>86888.058082546762</v>
      </c>
      <c r="H104" s="54">
        <f>Volumes!AC100</f>
        <v>5.8309021230148429E-3</v>
      </c>
      <c r="I104" s="43">
        <f>Volumes!J100*(1+H104)</f>
        <v>72697.434281843016</v>
      </c>
      <c r="J104" s="43">
        <f t="shared" ref="J104:L104" si="207">I104*(1+$H104)</f>
        <v>73121.325905734746</v>
      </c>
      <c r="K104" s="43">
        <f t="shared" si="207"/>
        <v>73547.689200196153</v>
      </c>
      <c r="L104" s="43">
        <f t="shared" si="207"/>
        <v>73976.538577296407</v>
      </c>
      <c r="M104" s="54" t="str">
        <f>IF(Volumes!AG100="-","-",Volumes!AG100)</f>
        <v>-</v>
      </c>
      <c r="N104" s="43" t="str">
        <f>IF(M104="-","-",IF((Volumes!N100*(1+M104))&gt;=I104,I104,Volumes!N100*(1+M104)))</f>
        <v>-</v>
      </c>
      <c r="O104" s="43" t="str">
        <f t="shared" si="84"/>
        <v>-</v>
      </c>
      <c r="P104" s="43" t="str">
        <f t="shared" si="121"/>
        <v>-</v>
      </c>
      <c r="Q104" s="43" t="str">
        <f t="shared" si="122"/>
        <v>-</v>
      </c>
      <c r="R104" s="43" t="str">
        <f t="shared" si="151"/>
        <v>-</v>
      </c>
      <c r="S104" s="43" t="str">
        <f t="shared" si="152"/>
        <v>-</v>
      </c>
      <c r="T104" s="43" t="str">
        <f t="shared" si="153"/>
        <v>-</v>
      </c>
      <c r="U104" s="43" t="str">
        <f t="shared" si="154"/>
        <v>-</v>
      </c>
      <c r="V104" s="44" t="str">
        <f>Volumes!S100</f>
        <v>-</v>
      </c>
      <c r="W104" s="43"/>
    </row>
    <row r="105" spans="1:23" x14ac:dyDescent="0.2">
      <c r="A105" s="41">
        <v>94</v>
      </c>
      <c r="B105" s="42" t="s">
        <v>145</v>
      </c>
      <c r="C105" s="54">
        <f>Volumes!Y101</f>
        <v>2.7015568699867005E-2</v>
      </c>
      <c r="D105" s="43">
        <f>Volumes!F101*(1+C105)</f>
        <v>129753.1469495412</v>
      </c>
      <c r="E105" s="43">
        <f t="shared" ref="E105:G105" si="208">D105*(1+$C105)</f>
        <v>133258.50200498046</v>
      </c>
      <c r="F105" s="43">
        <f t="shared" si="208"/>
        <v>136858.55622073737</v>
      </c>
      <c r="G105" s="43">
        <f t="shared" si="208"/>
        <v>140555.86794848333</v>
      </c>
      <c r="H105" s="54">
        <f>Volumes!AC101</f>
        <v>1.7154264226500047E-2</v>
      </c>
      <c r="I105" s="43">
        <f>Volumes!J101*(1+H105)</f>
        <v>88390.705561282855</v>
      </c>
      <c r="J105" s="43">
        <f t="shared" ref="J105:L105" si="209">I105*(1+$H105)</f>
        <v>89906.983079647878</v>
      </c>
      <c r="K105" s="43">
        <f t="shared" si="209"/>
        <v>91449.271223203628</v>
      </c>
      <c r="L105" s="43">
        <f t="shared" si="209"/>
        <v>93018.016185087341</v>
      </c>
      <c r="M105" s="54" t="str">
        <f>IF(Volumes!AG101="-","-",Volumes!AG101)</f>
        <v>-</v>
      </c>
      <c r="N105" s="43" t="str">
        <f>IF(M105="-","-",IF((Volumes!N101*(1+M105))&gt;=I105,I105,Volumes!N101*(1+M105)))</f>
        <v>-</v>
      </c>
      <c r="O105" s="43" t="str">
        <f t="shared" si="84"/>
        <v>-</v>
      </c>
      <c r="P105" s="43" t="str">
        <f t="shared" si="121"/>
        <v>-</v>
      </c>
      <c r="Q105" s="43" t="str">
        <f t="shared" si="122"/>
        <v>-</v>
      </c>
      <c r="R105" s="43" t="str">
        <f t="shared" si="151"/>
        <v>-</v>
      </c>
      <c r="S105" s="43" t="str">
        <f t="shared" si="152"/>
        <v>-</v>
      </c>
      <c r="T105" s="43" t="str">
        <f t="shared" si="153"/>
        <v>-</v>
      </c>
      <c r="U105" s="43" t="str">
        <f t="shared" si="154"/>
        <v>-</v>
      </c>
      <c r="V105" s="44" t="str">
        <f>Volumes!S101</f>
        <v>-</v>
      </c>
      <c r="W105" s="43"/>
    </row>
    <row r="106" spans="1:23" x14ac:dyDescent="0.2">
      <c r="A106" s="41">
        <v>95</v>
      </c>
      <c r="B106" s="42" t="s">
        <v>146</v>
      </c>
      <c r="C106" s="54">
        <f>Volumes!Y102</f>
        <v>-3.108824633238956E-2</v>
      </c>
      <c r="D106" s="43">
        <f>Volumes!F102*(1+C106)</f>
        <v>169725.79308140857</v>
      </c>
      <c r="E106" s="43">
        <f t="shared" ref="E106:G106" si="210">D106*(1+$C106)</f>
        <v>164449.31581713355</v>
      </c>
      <c r="F106" s="43">
        <f t="shared" si="210"/>
        <v>159336.87497781758</v>
      </c>
      <c r="G106" s="43">
        <f t="shared" si="210"/>
        <v>154383.37095867403</v>
      </c>
      <c r="H106" s="54">
        <f>Volumes!AC102</f>
        <v>2.4852121454078395E-3</v>
      </c>
      <c r="I106" s="43">
        <f>Volumes!J102*(1+H106)</f>
        <v>135958.04695637233</v>
      </c>
      <c r="J106" s="43">
        <f t="shared" ref="J106:L106" si="211">I106*(1+$H106)</f>
        <v>136295.93154593423</v>
      </c>
      <c r="K106" s="43">
        <f t="shared" si="211"/>
        <v>136634.65585038185</v>
      </c>
      <c r="L106" s="43">
        <f t="shared" si="211"/>
        <v>136974.22195658484</v>
      </c>
      <c r="M106" s="54" t="str">
        <f>IF(Volumes!AG102="-","-",Volumes!AG102)</f>
        <v>-</v>
      </c>
      <c r="N106" s="43" t="str">
        <f>IF(M106="-","-",IF((Volumes!N102*(1+M106))&gt;=I106,I106,Volumes!N102*(1+M106)))</f>
        <v>-</v>
      </c>
      <c r="O106" s="43" t="str">
        <f t="shared" si="84"/>
        <v>-</v>
      </c>
      <c r="P106" s="43" t="str">
        <f t="shared" si="121"/>
        <v>-</v>
      </c>
      <c r="Q106" s="43" t="str">
        <f t="shared" si="122"/>
        <v>-</v>
      </c>
      <c r="R106" s="43" t="str">
        <f t="shared" si="151"/>
        <v>-</v>
      </c>
      <c r="S106" s="43" t="str">
        <f t="shared" si="152"/>
        <v>-</v>
      </c>
      <c r="T106" s="43" t="str">
        <f t="shared" si="153"/>
        <v>-</v>
      </c>
      <c r="U106" s="43" t="str">
        <f t="shared" si="154"/>
        <v>-</v>
      </c>
      <c r="V106" s="44" t="str">
        <f>Volumes!S102</f>
        <v>-</v>
      </c>
      <c r="W106" s="43"/>
    </row>
    <row r="107" spans="1:23" x14ac:dyDescent="0.2">
      <c r="A107" s="41">
        <v>96</v>
      </c>
      <c r="B107" s="42" t="s">
        <v>44</v>
      </c>
      <c r="C107" s="54">
        <f>Volumes!Y103</f>
        <v>2.8036390652819099E-2</v>
      </c>
      <c r="D107" s="43">
        <f>Volumes!F103*(1+C107)</f>
        <v>943525.63112281356</v>
      </c>
      <c r="E107" s="43">
        <f t="shared" ref="E107:G107" si="212">D107*(1+$C107)</f>
        <v>969978.68430792051</v>
      </c>
      <c r="F107" s="43">
        <f t="shared" si="212"/>
        <v>997173.38562608487</v>
      </c>
      <c r="G107" s="43">
        <f t="shared" si="212"/>
        <v>1025130.528214092</v>
      </c>
      <c r="H107" s="54">
        <f>Volumes!AC103</f>
        <v>2.574697125677175E-2</v>
      </c>
      <c r="I107" s="43">
        <f>Volumes!J103*(1+H107)</f>
        <v>722375.12427878263</v>
      </c>
      <c r="J107" s="43">
        <f t="shared" ref="J107:L107" si="213">I107*(1+$H107)</f>
        <v>740974.09584019531</v>
      </c>
      <c r="K107" s="43">
        <f t="shared" si="213"/>
        <v>760051.93458780518</v>
      </c>
      <c r="L107" s="43">
        <f t="shared" si="213"/>
        <v>779620.96990129119</v>
      </c>
      <c r="M107" s="54" t="str">
        <f>IF(Volumes!AG103="-","-",Volumes!AG103)</f>
        <v>-</v>
      </c>
      <c r="N107" s="43" t="str">
        <f>IF(M107="-","-",IF((Volumes!N103*(1+M107))&gt;=I107,I107,Volumes!N103*(1+M107)))</f>
        <v>-</v>
      </c>
      <c r="O107" s="43" t="str">
        <f t="shared" si="84"/>
        <v>-</v>
      </c>
      <c r="P107" s="43" t="str">
        <f t="shared" si="121"/>
        <v>-</v>
      </c>
      <c r="Q107" s="43" t="str">
        <f t="shared" si="122"/>
        <v>-</v>
      </c>
      <c r="R107" s="43" t="str">
        <f t="shared" si="151"/>
        <v>-</v>
      </c>
      <c r="S107" s="43" t="str">
        <f t="shared" si="152"/>
        <v>-</v>
      </c>
      <c r="T107" s="43" t="str">
        <f t="shared" si="153"/>
        <v>-</v>
      </c>
      <c r="U107" s="43" t="str">
        <f t="shared" si="154"/>
        <v>-</v>
      </c>
      <c r="V107" s="44" t="str">
        <f>Volumes!S103</f>
        <v>-</v>
      </c>
      <c r="W107" s="43"/>
    </row>
    <row r="108" spans="1:23" x14ac:dyDescent="0.2">
      <c r="A108" s="41">
        <v>97</v>
      </c>
      <c r="B108" s="42" t="s">
        <v>147</v>
      </c>
      <c r="C108" s="54">
        <f>Volumes!Y104</f>
        <v>-7.799167294269875E-2</v>
      </c>
      <c r="D108" s="43">
        <f>Volumes!F104*(1+C108)</f>
        <v>158728.15914288428</v>
      </c>
      <c r="E108" s="43">
        <f t="shared" ref="E108:G108" si="214">D108*(1+$C108)</f>
        <v>146348.68446821583</v>
      </c>
      <c r="F108" s="43">
        <f t="shared" si="214"/>
        <v>134934.70573357653</v>
      </c>
      <c r="G108" s="43">
        <f t="shared" si="214"/>
        <v>124410.92229538414</v>
      </c>
      <c r="H108" s="54">
        <f>Volumes!AC104</f>
        <v>-6.7623333835526529E-3</v>
      </c>
      <c r="I108" s="43">
        <f>Volumes!J104*(1+H108)</f>
        <v>132632.9850492939</v>
      </c>
      <c r="J108" s="43">
        <f t="shared" ref="J108:L108" si="215">I108*(1+$H108)</f>
        <v>131736.07658673482</v>
      </c>
      <c r="K108" s="43">
        <f t="shared" si="215"/>
        <v>130845.23331821409</v>
      </c>
      <c r="L108" s="43">
        <f t="shared" si="215"/>
        <v>129960.41422886758</v>
      </c>
      <c r="M108" s="54" t="str">
        <f>IF(Volumes!AG104="-","-",Volumes!AG104)</f>
        <v>-</v>
      </c>
      <c r="N108" s="43" t="str">
        <f>IF(M108="-","-",IF((Volumes!N104*(1+M108))&gt;=I108,I108,Volumes!N104*(1+M108)))</f>
        <v>-</v>
      </c>
      <c r="O108" s="43" t="str">
        <f t="shared" si="84"/>
        <v>-</v>
      </c>
      <c r="P108" s="43" t="str">
        <f t="shared" si="121"/>
        <v>-</v>
      </c>
      <c r="Q108" s="43" t="str">
        <f t="shared" si="122"/>
        <v>-</v>
      </c>
      <c r="R108" s="43" t="str">
        <f t="shared" si="151"/>
        <v>-</v>
      </c>
      <c r="S108" s="43" t="str">
        <f t="shared" si="152"/>
        <v>-</v>
      </c>
      <c r="T108" s="43" t="str">
        <f t="shared" si="153"/>
        <v>-</v>
      </c>
      <c r="U108" s="43" t="str">
        <f t="shared" si="154"/>
        <v>-</v>
      </c>
      <c r="V108" s="44" t="str">
        <f>Volumes!S104</f>
        <v>-</v>
      </c>
      <c r="W108" s="43"/>
    </row>
    <row r="109" spans="1:23" x14ac:dyDescent="0.2">
      <c r="A109" s="41">
        <v>98</v>
      </c>
      <c r="B109" s="42" t="s">
        <v>148</v>
      </c>
      <c r="C109" s="54">
        <f>Volumes!Y105</f>
        <v>5.8436102789363774E-3</v>
      </c>
      <c r="D109" s="43">
        <f>Volumes!F105*(1+C109)</f>
        <v>542874.91918335774</v>
      </c>
      <c r="E109" s="43">
        <f t="shared" ref="E109:G109" si="216">D109*(1+$C109)</f>
        <v>546047.26864127431</v>
      </c>
      <c r="F109" s="43">
        <f t="shared" si="216"/>
        <v>549238.15607309155</v>
      </c>
      <c r="G109" s="43">
        <f t="shared" si="216"/>
        <v>552447.6898075043</v>
      </c>
      <c r="H109" s="54">
        <f>Volumes!AC105</f>
        <v>7.6283748440332923E-3</v>
      </c>
      <c r="I109" s="43">
        <f>Volumes!J105*(1+H109)</f>
        <v>401750.5017056897</v>
      </c>
      <c r="J109" s="43">
        <f t="shared" ref="J109:L109" si="217">I109*(1+$H109)</f>
        <v>404815.20512647915</v>
      </c>
      <c r="K109" s="43">
        <f t="shared" si="217"/>
        <v>407903.28725374816</v>
      </c>
      <c r="L109" s="43">
        <f t="shared" si="217"/>
        <v>411014.92642903316</v>
      </c>
      <c r="M109" s="54" t="str">
        <f>IF(Volumes!AG105="-","-",Volumes!AG105)</f>
        <v>-</v>
      </c>
      <c r="N109" s="43" t="str">
        <f>IF(M109="-","-",IF((Volumes!N105*(1+M109))&gt;=I109,I109,Volumes!N105*(1+M109)))</f>
        <v>-</v>
      </c>
      <c r="O109" s="43" t="str">
        <f t="shared" ref="O109:O172" si="218">IF(N109="-","-",IF((N109*(1+$M109))&gt;=J109,J109,N109*(1+$M109)))</f>
        <v>-</v>
      </c>
      <c r="P109" s="43" t="str">
        <f t="shared" si="121"/>
        <v>-</v>
      </c>
      <c r="Q109" s="43" t="str">
        <f t="shared" si="122"/>
        <v>-</v>
      </c>
      <c r="R109" s="43" t="str">
        <f t="shared" si="151"/>
        <v>-</v>
      </c>
      <c r="S109" s="43" t="str">
        <f t="shared" si="152"/>
        <v>-</v>
      </c>
      <c r="T109" s="43" t="str">
        <f t="shared" si="153"/>
        <v>-</v>
      </c>
      <c r="U109" s="43" t="str">
        <f t="shared" si="154"/>
        <v>-</v>
      </c>
      <c r="V109" s="44" t="str">
        <f>Volumes!S105</f>
        <v>-</v>
      </c>
      <c r="W109" s="43"/>
    </row>
    <row r="110" spans="1:23" x14ac:dyDescent="0.2">
      <c r="A110" s="41">
        <v>99</v>
      </c>
      <c r="B110" s="42" t="s">
        <v>149</v>
      </c>
      <c r="C110" s="54">
        <f>Volumes!Y106</f>
        <v>-1.318404075265287E-2</v>
      </c>
      <c r="D110" s="43">
        <f>Volumes!F106*(1+C110)</f>
        <v>326214.71209627326</v>
      </c>
      <c r="E110" s="43">
        <f t="shared" ref="E110:G110" si="219">D110*(1+$C110)</f>
        <v>321913.88403788104</v>
      </c>
      <c r="F110" s="43">
        <f t="shared" si="219"/>
        <v>317669.75827188086</v>
      </c>
      <c r="G110" s="43">
        <f t="shared" si="219"/>
        <v>313481.58723293897</v>
      </c>
      <c r="H110" s="54">
        <f>Volumes!AC106</f>
        <v>5.5958575503546248E-3</v>
      </c>
      <c r="I110" s="43">
        <f>Volumes!J106*(1+H110)</f>
        <v>274589.01045855734</v>
      </c>
      <c r="J110" s="43">
        <f t="shared" ref="J110:L110" si="220">I110*(1+$H110)</f>
        <v>276125.57144597621</v>
      </c>
      <c r="K110" s="43">
        <f t="shared" si="220"/>
        <v>277670.73080979811</v>
      </c>
      <c r="L110" s="43">
        <f t="shared" si="220"/>
        <v>279224.5366653126</v>
      </c>
      <c r="M110" s="54" t="str">
        <f>IF(Volumes!AG106="-","-",Volumes!AG106)</f>
        <v>-</v>
      </c>
      <c r="N110" s="43" t="str">
        <f>IF(M110="-","-",IF((Volumes!N106*(1+M110))&gt;=I110,I110,Volumes!N106*(1+M110)))</f>
        <v>-</v>
      </c>
      <c r="O110" s="43" t="str">
        <f t="shared" si="218"/>
        <v>-</v>
      </c>
      <c r="P110" s="43" t="str">
        <f t="shared" si="121"/>
        <v>-</v>
      </c>
      <c r="Q110" s="43" t="str">
        <f t="shared" si="122"/>
        <v>-</v>
      </c>
      <c r="R110" s="43" t="str">
        <f t="shared" si="151"/>
        <v>-</v>
      </c>
      <c r="S110" s="43" t="str">
        <f t="shared" si="152"/>
        <v>-</v>
      </c>
      <c r="T110" s="43" t="str">
        <f t="shared" si="153"/>
        <v>-</v>
      </c>
      <c r="U110" s="43" t="str">
        <f t="shared" si="154"/>
        <v>-</v>
      </c>
      <c r="V110" s="44" t="str">
        <f>Volumes!S106</f>
        <v>-</v>
      </c>
      <c r="W110" s="43"/>
    </row>
    <row r="111" spans="1:23" x14ac:dyDescent="0.2">
      <c r="A111" s="41">
        <v>100</v>
      </c>
      <c r="B111" s="42" t="s">
        <v>45</v>
      </c>
      <c r="C111" s="54">
        <f>Volumes!Y107</f>
        <v>-4.8632034598260305E-3</v>
      </c>
      <c r="D111" s="43">
        <f>Volumes!F107*(1+C111)</f>
        <v>869904.80151637224</v>
      </c>
      <c r="E111" s="43">
        <f t="shared" ref="E111:G111" si="221">D111*(1+$C111)</f>
        <v>865674.27747591853</v>
      </c>
      <c r="F111" s="43">
        <f t="shared" si="221"/>
        <v>861464.32733461517</v>
      </c>
      <c r="G111" s="43">
        <f t="shared" si="221"/>
        <v>857274.85103740473</v>
      </c>
      <c r="H111" s="54" t="s">
        <v>22</v>
      </c>
      <c r="I111" s="124">
        <v>747342</v>
      </c>
      <c r="J111" s="124">
        <v>751396</v>
      </c>
      <c r="K111" s="124">
        <v>765005</v>
      </c>
      <c r="L111" s="124">
        <v>778859</v>
      </c>
      <c r="M111" s="54" t="str">
        <f>IF(Volumes!AG107="-","-",Volumes!AG107)</f>
        <v>-</v>
      </c>
      <c r="N111" s="125" t="str">
        <f>IF(M111="-","-",IF((Volumes!N107*(1+M111))&gt;=I111,I111,Volumes!N107*(1+M111)))</f>
        <v>-</v>
      </c>
      <c r="O111" s="125" t="str">
        <f t="shared" si="218"/>
        <v>-</v>
      </c>
      <c r="P111" s="125" t="str">
        <f t="shared" si="121"/>
        <v>-</v>
      </c>
      <c r="Q111" s="125" t="str">
        <f t="shared" si="122"/>
        <v>-</v>
      </c>
      <c r="R111" s="43" t="str">
        <f t="shared" si="151"/>
        <v>-</v>
      </c>
      <c r="S111" s="43" t="str">
        <f t="shared" si="152"/>
        <v>-</v>
      </c>
      <c r="T111" s="43" t="str">
        <f t="shared" si="153"/>
        <v>-</v>
      </c>
      <c r="U111" s="43" t="str">
        <f t="shared" si="154"/>
        <v>-</v>
      </c>
      <c r="V111" s="44" t="str">
        <f>Volumes!S107</f>
        <v>-</v>
      </c>
      <c r="W111" s="43" t="s">
        <v>289</v>
      </c>
    </row>
    <row r="112" spans="1:23" x14ac:dyDescent="0.2">
      <c r="A112" s="41">
        <v>101</v>
      </c>
      <c r="B112" s="42" t="s">
        <v>46</v>
      </c>
      <c r="C112" s="54">
        <f>Volumes!Y108</f>
        <v>9.644063187977588E-3</v>
      </c>
      <c r="D112" s="43">
        <f>Volumes!F108*(1+C112)</f>
        <v>3022386.6671022847</v>
      </c>
      <c r="E112" s="43">
        <f t="shared" ref="E112:G112" si="222">D112*(1+$C112)</f>
        <v>3051534.7550983201</v>
      </c>
      <c r="F112" s="43">
        <f t="shared" si="222"/>
        <v>3080963.9490967975</v>
      </c>
      <c r="G112" s="43">
        <f t="shared" si="222"/>
        <v>3110676.9601017679</v>
      </c>
      <c r="H112" s="54">
        <f>Volumes!AC108</f>
        <v>4.728211744381406E-2</v>
      </c>
      <c r="I112" s="43">
        <f>Volumes!J108*(1+H112)</f>
        <v>2723881.2956702034</v>
      </c>
      <c r="J112" s="43">
        <f t="shared" ref="J112:L112" si="223">I112*(1+$H112)</f>
        <v>2852672.1709950902</v>
      </c>
      <c r="K112" s="43">
        <f t="shared" si="223"/>
        <v>2987552.55161278</v>
      </c>
      <c r="L112" s="43">
        <f t="shared" si="223"/>
        <v>3128810.3622277016</v>
      </c>
      <c r="M112" s="54">
        <f>IF(Volumes!AG108="-","-",Volumes!AG108)</f>
        <v>2.6209245793236188E-2</v>
      </c>
      <c r="N112" s="43">
        <f>IF(M112="-","-",IF((Volumes!N108*(1+M112))&gt;=I112,I112,Volumes!N108*(1+M112)))</f>
        <v>1954347.7788029958</v>
      </c>
      <c r="O112" s="43">
        <f t="shared" si="218"/>
        <v>2005569.7601031086</v>
      </c>
      <c r="P112" s="43">
        <f t="shared" si="121"/>
        <v>2058134.2309011326</v>
      </c>
      <c r="Q112" s="43">
        <f t="shared" si="122"/>
        <v>2112076.3768342934</v>
      </c>
      <c r="R112" s="43">
        <f t="shared" si="151"/>
        <v>1954347.7788029958</v>
      </c>
      <c r="S112" s="43">
        <f t="shared" si="152"/>
        <v>2005569.7601031086</v>
      </c>
      <c r="T112" s="43">
        <f t="shared" si="153"/>
        <v>2058134.2309011326</v>
      </c>
      <c r="U112" s="43">
        <f t="shared" si="154"/>
        <v>2112076.3768342934</v>
      </c>
      <c r="V112" s="44">
        <f>Volumes!S108</f>
        <v>1</v>
      </c>
      <c r="W112" s="43"/>
    </row>
    <row r="113" spans="1:23" x14ac:dyDescent="0.2">
      <c r="A113" s="41">
        <v>102</v>
      </c>
      <c r="B113" s="42" t="s">
        <v>150</v>
      </c>
      <c r="C113" s="54">
        <f>Volumes!Y109</f>
        <v>5.4189400471421805E-3</v>
      </c>
      <c r="D113" s="43">
        <f>Volumes!F109*(1+C113)</f>
        <v>1957711.0003759658</v>
      </c>
      <c r="E113" s="43">
        <f t="shared" ref="E113:G113" si="224">D113*(1+$C113)</f>
        <v>1968319.7189166341</v>
      </c>
      <c r="F113" s="43">
        <f t="shared" si="224"/>
        <v>1978985.9254670513</v>
      </c>
      <c r="G113" s="43">
        <f t="shared" si="224"/>
        <v>1989709.9315512956</v>
      </c>
      <c r="H113" s="54">
        <f>Volumes!AC109</f>
        <v>2.1065017893062577E-2</v>
      </c>
      <c r="I113" s="43">
        <f>Volumes!J109*(1+H113)</f>
        <v>1396571.8888734151</v>
      </c>
      <c r="J113" s="43">
        <f t="shared" ref="J113:L113" si="225">I113*(1+$H113)</f>
        <v>1425990.7007014817</v>
      </c>
      <c r="K113" s="43">
        <f t="shared" si="225"/>
        <v>1456029.2203270991</v>
      </c>
      <c r="L113" s="43">
        <f t="shared" si="225"/>
        <v>1486700.5019061111</v>
      </c>
      <c r="M113" s="54" t="str">
        <f>IF(Volumes!AG109="-","-",Volumes!AG109)</f>
        <v>-</v>
      </c>
      <c r="N113" s="43" t="str">
        <f>IF(M113="-","-",IF((Volumes!N109*(1+M113))&gt;=I113,I113,Volumes!N109*(1+M113)))</f>
        <v>-</v>
      </c>
      <c r="O113" s="43" t="str">
        <f t="shared" si="218"/>
        <v>-</v>
      </c>
      <c r="P113" s="43" t="str">
        <f t="shared" si="121"/>
        <v>-</v>
      </c>
      <c r="Q113" s="43" t="str">
        <f t="shared" si="122"/>
        <v>-</v>
      </c>
      <c r="R113" s="43" t="str">
        <f t="shared" si="151"/>
        <v>-</v>
      </c>
      <c r="S113" s="43" t="str">
        <f t="shared" si="152"/>
        <v>-</v>
      </c>
      <c r="T113" s="43" t="str">
        <f t="shared" si="153"/>
        <v>-</v>
      </c>
      <c r="U113" s="43" t="str">
        <f t="shared" si="154"/>
        <v>-</v>
      </c>
      <c r="V113" s="44" t="str">
        <f>Volumes!S109</f>
        <v>-</v>
      </c>
      <c r="W113" s="43"/>
    </row>
    <row r="114" spans="1:23" x14ac:dyDescent="0.2">
      <c r="A114" s="41">
        <v>103</v>
      </c>
      <c r="B114" s="42" t="s">
        <v>151</v>
      </c>
      <c r="C114" s="54">
        <f>Volumes!Y110</f>
        <v>2.2449771732439353E-2</v>
      </c>
      <c r="D114" s="43">
        <f>Volumes!F110*(1+C114)</f>
        <v>119360.78635204498</v>
      </c>
      <c r="E114" s="43">
        <f t="shared" ref="E114:G114" si="226">D114*(1+$C114)</f>
        <v>122040.40875945285</v>
      </c>
      <c r="F114" s="43">
        <f t="shared" si="226"/>
        <v>124780.18807823617</v>
      </c>
      <c r="G114" s="43">
        <f t="shared" si="226"/>
        <v>127581.47481732344</v>
      </c>
      <c r="H114" s="54">
        <f>Volumes!AC110</f>
        <v>2.3216570926993047E-2</v>
      </c>
      <c r="I114" s="43">
        <f>Volumes!J110*(1+H114)</f>
        <v>94655.718543314288</v>
      </c>
      <c r="J114" s="43">
        <f t="shared" ref="J114:L114" si="227">I114*(1+$H114)</f>
        <v>96853.299746520643</v>
      </c>
      <c r="K114" s="43">
        <f t="shared" si="227"/>
        <v>99101.901249599061</v>
      </c>
      <c r="L114" s="43">
        <f t="shared" si="227"/>
        <v>101402.70756896025</v>
      </c>
      <c r="M114" s="54" t="str">
        <f>IF(Volumes!AG110="-","-",Volumes!AG110)</f>
        <v>-</v>
      </c>
      <c r="N114" s="43" t="str">
        <f>IF(M114="-","-",IF((Volumes!N110*(1+M114))&gt;=I114,I114,Volumes!N110*(1+M114)))</f>
        <v>-</v>
      </c>
      <c r="O114" s="43" t="str">
        <f t="shared" si="218"/>
        <v>-</v>
      </c>
      <c r="P114" s="43" t="str">
        <f t="shared" si="121"/>
        <v>-</v>
      </c>
      <c r="Q114" s="43" t="str">
        <f t="shared" si="122"/>
        <v>-</v>
      </c>
      <c r="R114" s="43" t="str">
        <f t="shared" si="151"/>
        <v>-</v>
      </c>
      <c r="S114" s="43" t="str">
        <f t="shared" si="152"/>
        <v>-</v>
      </c>
      <c r="T114" s="43" t="str">
        <f t="shared" si="153"/>
        <v>-</v>
      </c>
      <c r="U114" s="43" t="str">
        <f t="shared" si="154"/>
        <v>-</v>
      </c>
      <c r="V114" s="44" t="str">
        <f>Volumes!S110</f>
        <v>-</v>
      </c>
      <c r="W114" s="43"/>
    </row>
    <row r="115" spans="1:23" x14ac:dyDescent="0.2">
      <c r="A115" s="41">
        <v>104</v>
      </c>
      <c r="B115" s="42" t="s">
        <v>152</v>
      </c>
      <c r="C115" s="54">
        <f>Volumes!Y111</f>
        <v>4.0689436965115023E-3</v>
      </c>
      <c r="D115" s="43">
        <f>Volumes!F111*(1+C115)</f>
        <v>2580364.8109572148</v>
      </c>
      <c r="E115" s="43">
        <f t="shared" ref="E115:G115" si="228">D115*(1+$C115)</f>
        <v>2590864.1700894595</v>
      </c>
      <c r="F115" s="43">
        <f t="shared" si="228"/>
        <v>2601406.2505228627</v>
      </c>
      <c r="G115" s="43">
        <f t="shared" si="228"/>
        <v>2611991.2260879935</v>
      </c>
      <c r="H115" s="54">
        <f>Volumes!AC111</f>
        <v>3.0825457726713301E-2</v>
      </c>
      <c r="I115" s="43">
        <f>Volumes!J111*(1+H115)</f>
        <v>1938804.353179761</v>
      </c>
      <c r="J115" s="43">
        <f t="shared" ref="J115:L115" si="229">I115*(1+$H115)</f>
        <v>1998568.8848090714</v>
      </c>
      <c r="K115" s="43">
        <f t="shared" si="229"/>
        <v>2060175.685481678</v>
      </c>
      <c r="L115" s="43">
        <f t="shared" si="229"/>
        <v>2123681.543984096</v>
      </c>
      <c r="M115" s="54">
        <f>IF(Volumes!AG111="-","-",Volumes!AG111)</f>
        <v>6.2136249186491153E-2</v>
      </c>
      <c r="N115" s="43">
        <f>IF(M115="-","-",IF((Volumes!N111*(1+M115))&gt;=I115,I115,Volumes!N111*(1+M115)))</f>
        <v>809791.79483226629</v>
      </c>
      <c r="O115" s="43">
        <f t="shared" si="218"/>
        <v>860109.21958513989</v>
      </c>
      <c r="P115" s="43">
        <f t="shared" si="121"/>
        <v>913553.1803808806</v>
      </c>
      <c r="Q115" s="43">
        <f t="shared" si="122"/>
        <v>970317.9484421385</v>
      </c>
      <c r="R115" s="43">
        <f t="shared" si="151"/>
        <v>809791.79483226629</v>
      </c>
      <c r="S115" s="43">
        <f t="shared" si="152"/>
        <v>860109.21958513989</v>
      </c>
      <c r="T115" s="43">
        <f t="shared" si="153"/>
        <v>913553.1803808806</v>
      </c>
      <c r="U115" s="43">
        <f t="shared" si="154"/>
        <v>970317.9484421385</v>
      </c>
      <c r="V115" s="44">
        <f>Volumes!S111</f>
        <v>1</v>
      </c>
      <c r="W115" s="43"/>
    </row>
    <row r="116" spans="1:23" x14ac:dyDescent="0.2">
      <c r="A116" s="41">
        <v>105</v>
      </c>
      <c r="B116" s="42" t="s">
        <v>153</v>
      </c>
      <c r="C116" s="54">
        <f>Volumes!Y112</f>
        <v>-1.8194080881069528E-2</v>
      </c>
      <c r="D116" s="43">
        <f>Volumes!F112*(1+C116)</f>
        <v>140413.67060499641</v>
      </c>
      <c r="E116" s="43">
        <f t="shared" ref="E116:G116" si="230">D116*(1+$C116)</f>
        <v>137858.97292520126</v>
      </c>
      <c r="F116" s="43">
        <f t="shared" si="230"/>
        <v>135350.75562161897</v>
      </c>
      <c r="G116" s="43">
        <f t="shared" si="230"/>
        <v>132888.17302652536</v>
      </c>
      <c r="H116" s="54">
        <f>Volumes!AC112</f>
        <v>2.8317852013682587E-3</v>
      </c>
      <c r="I116" s="43">
        <f>Volumes!J112*(1+H116)</f>
        <v>115399.86485026224</v>
      </c>
      <c r="J116" s="43">
        <f t="shared" ref="J116:L116" si="231">I116*(1+$H116)</f>
        <v>115726.6524797851</v>
      </c>
      <c r="K116" s="43">
        <f t="shared" si="231"/>
        <v>116054.36550168124</v>
      </c>
      <c r="L116" s="43">
        <f t="shared" si="231"/>
        <v>116383.00653646307</v>
      </c>
      <c r="M116" s="54" t="str">
        <f>IF(Volumes!AG112="-","-",Volumes!AG112)</f>
        <v>-</v>
      </c>
      <c r="N116" s="43" t="str">
        <f>IF(M116="-","-",IF((Volumes!N112*(1+M116))&gt;=I116,I116,Volumes!N112*(1+M116)))</f>
        <v>-</v>
      </c>
      <c r="O116" s="43" t="str">
        <f t="shared" si="218"/>
        <v>-</v>
      </c>
      <c r="P116" s="43" t="str">
        <f t="shared" si="121"/>
        <v>-</v>
      </c>
      <c r="Q116" s="43" t="str">
        <f t="shared" si="122"/>
        <v>-</v>
      </c>
      <c r="R116" s="43" t="str">
        <f t="shared" si="151"/>
        <v>-</v>
      </c>
      <c r="S116" s="43" t="str">
        <f t="shared" si="152"/>
        <v>-</v>
      </c>
      <c r="T116" s="43" t="str">
        <f t="shared" si="153"/>
        <v>-</v>
      </c>
      <c r="U116" s="43" t="str">
        <f t="shared" si="154"/>
        <v>-</v>
      </c>
      <c r="V116" s="44" t="str">
        <f>Volumes!S112</f>
        <v>-</v>
      </c>
      <c r="W116" s="43"/>
    </row>
    <row r="117" spans="1:23" x14ac:dyDescent="0.2">
      <c r="A117" s="41">
        <v>106</v>
      </c>
      <c r="B117" s="42" t="s">
        <v>154</v>
      </c>
      <c r="C117" s="54">
        <f>Volumes!Y113</f>
        <v>7.3219137019823535E-3</v>
      </c>
      <c r="D117" s="43">
        <f>Volumes!F113*(1+C117)</f>
        <v>2268058.8231997136</v>
      </c>
      <c r="E117" s="43">
        <f t="shared" ref="E117:G117" si="232">D117*(1+$C117)</f>
        <v>2284665.3541742018</v>
      </c>
      <c r="F117" s="43">
        <f t="shared" si="232"/>
        <v>2301393.4767353744</v>
      </c>
      <c r="G117" s="43">
        <f t="shared" si="232"/>
        <v>2318244.0811663363</v>
      </c>
      <c r="H117" s="54">
        <f>Volumes!AC113</f>
        <v>2.9933609098796093E-2</v>
      </c>
      <c r="I117" s="43">
        <f>Volumes!J113*(1+H117)</f>
        <v>1811637.7694006457</v>
      </c>
      <c r="J117" s="43">
        <f t="shared" ref="J117:L117" si="233">I117*(1+$H117)</f>
        <v>1865866.6262184996</v>
      </c>
      <c r="K117" s="43">
        <f t="shared" si="233"/>
        <v>1921718.7484382135</v>
      </c>
      <c r="L117" s="43">
        <f t="shared" si="233"/>
        <v>1979242.7262517905</v>
      </c>
      <c r="M117" s="54">
        <f>IF(Volumes!AG113="-","-",Volumes!AG113)</f>
        <v>1.967458335866399E-2</v>
      </c>
      <c r="N117" s="43">
        <f>IF(M117="-","-",IF((Volumes!N113*(1+M117))&gt;=I117,I117,Volumes!N113*(1+M117)))</f>
        <v>1059682.5353113245</v>
      </c>
      <c r="O117" s="43">
        <f t="shared" si="218"/>
        <v>1080531.3476860276</v>
      </c>
      <c r="P117" s="43">
        <f t="shared" si="121"/>
        <v>1101790.3517577259</v>
      </c>
      <c r="Q117" s="43">
        <f t="shared" si="122"/>
        <v>1123467.6178771551</v>
      </c>
      <c r="R117" s="43">
        <f t="shared" si="151"/>
        <v>1059682.5353113245</v>
      </c>
      <c r="S117" s="43">
        <f t="shared" si="152"/>
        <v>1080531.3476860276</v>
      </c>
      <c r="T117" s="43">
        <f t="shared" si="153"/>
        <v>1101790.3517577259</v>
      </c>
      <c r="U117" s="43">
        <f t="shared" si="154"/>
        <v>1123467.6178771551</v>
      </c>
      <c r="V117" s="44">
        <f>Volumes!S113</f>
        <v>1</v>
      </c>
      <c r="W117" s="43"/>
    </row>
    <row r="118" spans="1:23" x14ac:dyDescent="0.2">
      <c r="A118" s="41">
        <v>107</v>
      </c>
      <c r="B118" s="42" t="s">
        <v>155</v>
      </c>
      <c r="C118" s="54">
        <f>Volumes!Y114</f>
        <v>-2.2522654353389891E-3</v>
      </c>
      <c r="D118" s="43">
        <f>Volumes!F114*(1+C118)</f>
        <v>286192.28396633337</v>
      </c>
      <c r="E118" s="43">
        <f t="shared" ref="E118:G118" si="234">D118*(1+$C118)</f>
        <v>285547.70297729527</v>
      </c>
      <c r="F118" s="43">
        <f t="shared" si="234"/>
        <v>284904.57375573908</v>
      </c>
      <c r="G118" s="43">
        <f t="shared" si="234"/>
        <v>284262.89303189906</v>
      </c>
      <c r="H118" s="54">
        <f>Volumes!AC114</f>
        <v>3.8565837364275962E-2</v>
      </c>
      <c r="I118" s="43">
        <f>Volumes!J114*(1+H118)</f>
        <v>274961.34400802938</v>
      </c>
      <c r="J118" s="43">
        <f t="shared" ref="J118:L118" si="235">I118*(1+$H118)</f>
        <v>285565.45848250575</v>
      </c>
      <c r="K118" s="43">
        <f t="shared" si="235"/>
        <v>296578.52951119695</v>
      </c>
      <c r="L118" s="43">
        <f t="shared" si="235"/>
        <v>308016.32884606184</v>
      </c>
      <c r="M118" s="54" t="str">
        <f>IF(Volumes!AG114="-","-",Volumes!AG114)</f>
        <v>-</v>
      </c>
      <c r="N118" s="43" t="str">
        <f>IF(M118="-","-",IF((Volumes!N114*(1+M118))&gt;=I118,I118,Volumes!N114*(1+M118)))</f>
        <v>-</v>
      </c>
      <c r="O118" s="43" t="str">
        <f t="shared" si="218"/>
        <v>-</v>
      </c>
      <c r="P118" s="43" t="str">
        <f t="shared" si="121"/>
        <v>-</v>
      </c>
      <c r="Q118" s="43" t="str">
        <f t="shared" si="122"/>
        <v>-</v>
      </c>
      <c r="R118" s="43" t="str">
        <f t="shared" si="151"/>
        <v>-</v>
      </c>
      <c r="S118" s="43" t="str">
        <f t="shared" si="152"/>
        <v>-</v>
      </c>
      <c r="T118" s="43" t="str">
        <f t="shared" si="153"/>
        <v>-</v>
      </c>
      <c r="U118" s="43" t="str">
        <f t="shared" si="154"/>
        <v>-</v>
      </c>
      <c r="V118" s="44" t="str">
        <f>Volumes!S114</f>
        <v>-</v>
      </c>
      <c r="W118" s="43"/>
    </row>
    <row r="119" spans="1:23" x14ac:dyDescent="0.2">
      <c r="A119" s="41">
        <v>108</v>
      </c>
      <c r="B119" s="42" t="s">
        <v>156</v>
      </c>
      <c r="C119" s="54">
        <f>Volumes!Y115</f>
        <v>-2.8405660802142241E-2</v>
      </c>
      <c r="D119" s="43">
        <f>Volumes!F115*(1+C119)</f>
        <v>313663.55087739369</v>
      </c>
      <c r="E119" s="43">
        <f t="shared" ref="E119:G119" si="236">D119*(1+$C119)</f>
        <v>304753.73044517497</v>
      </c>
      <c r="F119" s="43">
        <f t="shared" si="236"/>
        <v>296096.99934996181</v>
      </c>
      <c r="G119" s="43">
        <f t="shared" si="236"/>
        <v>287686.16842189466</v>
      </c>
      <c r="H119" s="54">
        <f>Volumes!AC115</f>
        <v>2.515507482788048E-3</v>
      </c>
      <c r="I119" s="43">
        <f>Volumes!J115*(1+H119)</f>
        <v>254126.65347630446</v>
      </c>
      <c r="J119" s="43">
        <f t="shared" ref="J119:L119" si="237">I119*(1+$H119)</f>
        <v>254765.9109747</v>
      </c>
      <c r="K119" s="43">
        <f t="shared" si="237"/>
        <v>255406.77653011619</v>
      </c>
      <c r="L119" s="43">
        <f t="shared" si="237"/>
        <v>256049.25418763247</v>
      </c>
      <c r="M119" s="54" t="str">
        <f>IF(Volumes!AG115="-","-",Volumes!AG115)</f>
        <v>-</v>
      </c>
      <c r="N119" s="43" t="str">
        <f>IF(M119="-","-",IF((Volumes!N115*(1+M119))&gt;=I119,I119,Volumes!N115*(1+M119)))</f>
        <v>-</v>
      </c>
      <c r="O119" s="43" t="str">
        <f t="shared" si="218"/>
        <v>-</v>
      </c>
      <c r="P119" s="43" t="str">
        <f t="shared" si="121"/>
        <v>-</v>
      </c>
      <c r="Q119" s="43" t="str">
        <f t="shared" si="122"/>
        <v>-</v>
      </c>
      <c r="R119" s="43" t="str">
        <f t="shared" si="151"/>
        <v>-</v>
      </c>
      <c r="S119" s="43" t="str">
        <f t="shared" si="152"/>
        <v>-</v>
      </c>
      <c r="T119" s="43" t="str">
        <f t="shared" si="153"/>
        <v>-</v>
      </c>
      <c r="U119" s="43" t="str">
        <f t="shared" si="154"/>
        <v>-</v>
      </c>
      <c r="V119" s="44" t="str">
        <f>Volumes!S115</f>
        <v>-</v>
      </c>
      <c r="W119" s="43"/>
    </row>
    <row r="120" spans="1:23" x14ac:dyDescent="0.2">
      <c r="A120" s="41">
        <v>109</v>
      </c>
      <c r="B120" s="42" t="s">
        <v>47</v>
      </c>
      <c r="C120" s="54">
        <f>Volumes!Y116</f>
        <v>1.0961649304358813E-2</v>
      </c>
      <c r="D120" s="43">
        <f>Volumes!F116*(1+C120)</f>
        <v>374054.62741748308</v>
      </c>
      <c r="E120" s="43">
        <f t="shared" ref="E120:G120" si="238">D120*(1+$C120)</f>
        <v>378154.88306390611</v>
      </c>
      <c r="F120" s="43">
        <f t="shared" si="238"/>
        <v>382300.08427478344</v>
      </c>
      <c r="G120" s="43">
        <f t="shared" si="238"/>
        <v>386490.72372763039</v>
      </c>
      <c r="H120" s="54" t="s">
        <v>22</v>
      </c>
      <c r="I120" s="124">
        <v>256289</v>
      </c>
      <c r="J120" s="124">
        <v>259179</v>
      </c>
      <c r="K120" s="124">
        <v>261841</v>
      </c>
      <c r="L120" s="124">
        <v>264531</v>
      </c>
      <c r="M120" s="54" t="str">
        <f>IF(Volumes!AG116="-","-",Volumes!AG116)</f>
        <v>-</v>
      </c>
      <c r="N120" s="43" t="str">
        <f>IF(M120="-","-",IF((Volumes!N116*(1+M120))&gt;=I120,I120,Volumes!N116*(1+M120)))</f>
        <v>-</v>
      </c>
      <c r="O120" s="43" t="str">
        <f t="shared" si="218"/>
        <v>-</v>
      </c>
      <c r="P120" s="43" t="str">
        <f t="shared" si="121"/>
        <v>-</v>
      </c>
      <c r="Q120" s="43" t="str">
        <f t="shared" si="122"/>
        <v>-</v>
      </c>
      <c r="R120" s="43" t="str">
        <f t="shared" si="151"/>
        <v>-</v>
      </c>
      <c r="S120" s="43" t="str">
        <f t="shared" si="152"/>
        <v>-</v>
      </c>
      <c r="T120" s="43" t="str">
        <f t="shared" si="153"/>
        <v>-</v>
      </c>
      <c r="U120" s="43" t="str">
        <f t="shared" si="154"/>
        <v>-</v>
      </c>
      <c r="V120" s="44" t="str">
        <f>Volumes!S116</f>
        <v>-</v>
      </c>
      <c r="W120" s="43" t="s">
        <v>289</v>
      </c>
    </row>
    <row r="121" spans="1:23" x14ac:dyDescent="0.2">
      <c r="A121" s="41">
        <v>110</v>
      </c>
      <c r="B121" s="42" t="s">
        <v>48</v>
      </c>
      <c r="C121" s="54">
        <f>Volumes!Y117</f>
        <v>-2.9511066128740934E-2</v>
      </c>
      <c r="D121" s="123">
        <f>Volumes!F117*(1+C121)</f>
        <v>978691.50634033896</v>
      </c>
      <c r="E121" s="123">
        <f t="shared" ref="E121:G121" si="239">D121*(1+$C121)</f>
        <v>949809.27657709224</v>
      </c>
      <c r="F121" s="123">
        <f t="shared" si="239"/>
        <v>921779.39220633416</v>
      </c>
      <c r="G121" s="123">
        <f t="shared" si="239"/>
        <v>894576.69960682245</v>
      </c>
      <c r="H121" s="54">
        <f>Volumes!AC117</f>
        <v>5.1649343026910953E-2</v>
      </c>
      <c r="I121" s="123">
        <f>Volumes!J117*(1+H121)</f>
        <v>811731.32015546656</v>
      </c>
      <c r="J121" s="123">
        <f t="shared" ref="J121:L121" si="240">I121*(1+$H121)</f>
        <v>853656.70955586352</v>
      </c>
      <c r="K121" s="123">
        <f t="shared" si="240"/>
        <v>897747.51777493837</v>
      </c>
      <c r="L121" s="123">
        <f t="shared" si="240"/>
        <v>944115.58727205393</v>
      </c>
      <c r="M121" s="54" t="str">
        <f>IF(Volumes!AG117="-","-",Volumes!AG117)</f>
        <v>-</v>
      </c>
      <c r="N121" s="43" t="str">
        <f>IF(M121="-","-",IF((Volumes!N117*(1+M121))&gt;=I121,I121,Volumes!N117*(1+M121)))</f>
        <v>-</v>
      </c>
      <c r="O121" s="43" t="str">
        <f t="shared" si="218"/>
        <v>-</v>
      </c>
      <c r="P121" s="43" t="str">
        <f t="shared" si="121"/>
        <v>-</v>
      </c>
      <c r="Q121" s="43" t="str">
        <f t="shared" si="122"/>
        <v>-</v>
      </c>
      <c r="R121" s="43" t="str">
        <f t="shared" si="151"/>
        <v>-</v>
      </c>
      <c r="S121" s="43" t="str">
        <f t="shared" si="152"/>
        <v>-</v>
      </c>
      <c r="T121" s="43" t="str">
        <f t="shared" si="153"/>
        <v>-</v>
      </c>
      <c r="U121" s="43" t="str">
        <f t="shared" si="154"/>
        <v>-</v>
      </c>
      <c r="V121" s="44" t="str">
        <f>Volumes!S117</f>
        <v>-</v>
      </c>
      <c r="W121" s="43" t="s">
        <v>292</v>
      </c>
    </row>
    <row r="122" spans="1:23" x14ac:dyDescent="0.2">
      <c r="A122" s="41">
        <v>111</v>
      </c>
      <c r="B122" s="42" t="s">
        <v>157</v>
      </c>
      <c r="C122" s="54">
        <f>Volumes!Y118</f>
        <v>4.1062477314451097E-2</v>
      </c>
      <c r="D122" s="43">
        <f>Volumes!F118*(1+C122)</f>
        <v>494579.63322273089</v>
      </c>
      <c r="E122" s="43">
        <f t="shared" ref="E122:G122" si="241">D122*(1+$C122)</f>
        <v>514888.29819212877</v>
      </c>
      <c r="F122" s="43">
        <f t="shared" si="241"/>
        <v>536030.8872561194</v>
      </c>
      <c r="G122" s="43">
        <f t="shared" si="241"/>
        <v>558041.64340391883</v>
      </c>
      <c r="H122" s="54">
        <f>Volumes!AC118</f>
        <v>5.1671898862839611E-3</v>
      </c>
      <c r="I122" s="43">
        <f>Volumes!J118*(1+H122)</f>
        <v>308470.73306825227</v>
      </c>
      <c r="J122" s="43">
        <f t="shared" ref="J122:L122" si="242">I122*(1+$H122)</f>
        <v>310064.65992037713</v>
      </c>
      <c r="K122" s="43">
        <f t="shared" si="242"/>
        <v>311666.82289521175</v>
      </c>
      <c r="L122" s="43">
        <f t="shared" si="242"/>
        <v>313277.26455036615</v>
      </c>
      <c r="M122" s="54" t="str">
        <f>IF(Volumes!AG118="-","-",Volumes!AG118)</f>
        <v>-</v>
      </c>
      <c r="N122" s="43" t="str">
        <f>IF(M122="-","-",IF((Volumes!N118*(1+M122))&gt;=I122,I122,Volumes!N118*(1+M122)))</f>
        <v>-</v>
      </c>
      <c r="O122" s="43" t="str">
        <f t="shared" si="218"/>
        <v>-</v>
      </c>
      <c r="P122" s="43" t="str">
        <f t="shared" si="121"/>
        <v>-</v>
      </c>
      <c r="Q122" s="43" t="str">
        <f t="shared" si="122"/>
        <v>-</v>
      </c>
      <c r="R122" s="43" t="str">
        <f t="shared" si="151"/>
        <v>-</v>
      </c>
      <c r="S122" s="43" t="str">
        <f t="shared" si="152"/>
        <v>-</v>
      </c>
      <c r="T122" s="43" t="str">
        <f t="shared" si="153"/>
        <v>-</v>
      </c>
      <c r="U122" s="43" t="str">
        <f t="shared" si="154"/>
        <v>-</v>
      </c>
      <c r="V122" s="44" t="str">
        <f>Volumes!S118</f>
        <v>-</v>
      </c>
      <c r="W122" s="43"/>
    </row>
    <row r="123" spans="1:23" x14ac:dyDescent="0.2">
      <c r="A123" s="41">
        <v>112</v>
      </c>
      <c r="B123" s="42" t="s">
        <v>49</v>
      </c>
      <c r="C123" s="54">
        <f>Volumes!Y119</f>
        <v>-3.7146771568979414E-2</v>
      </c>
      <c r="D123" s="43">
        <f>Volumes!F119*(1+C123)</f>
        <v>1239186.3374998851</v>
      </c>
      <c r="E123" s="43">
        <f t="shared" ref="E123:G123" si="243">D123*(1+$C123)</f>
        <v>1193154.5656893768</v>
      </c>
      <c r="F123" s="43">
        <f t="shared" si="243"/>
        <v>1148832.7255912288</v>
      </c>
      <c r="G123" s="43">
        <f t="shared" si="243"/>
        <v>1106157.2987627233</v>
      </c>
      <c r="H123" s="54">
        <f>Volumes!AC119</f>
        <v>1.4856356634859574E-2</v>
      </c>
      <c r="I123" s="43">
        <f>Volumes!J119*(1+H123)</f>
        <v>973533.43550540146</v>
      </c>
      <c r="J123" s="43">
        <f t="shared" ref="J123:L123" si="244">I123*(1+$H123)</f>
        <v>987996.59541922982</v>
      </c>
      <c r="K123" s="43">
        <f t="shared" si="244"/>
        <v>1002674.625194805</v>
      </c>
      <c r="L123" s="43">
        <f t="shared" si="244"/>
        <v>1017570.7170154232</v>
      </c>
      <c r="M123" s="54">
        <f>IF(Volumes!AG119="-","-",Volumes!AG119)</f>
        <v>1.3643170578433577E-2</v>
      </c>
      <c r="N123" s="43">
        <f>IF(M123="-","-",IF((Volumes!N119*(1+M123))&gt;=I123,I123,Volumes!N119*(1+M123)))</f>
        <v>891113.9841189126</v>
      </c>
      <c r="O123" s="43">
        <f t="shared" si="218"/>
        <v>903271.60420907452</v>
      </c>
      <c r="P123" s="43">
        <f t="shared" si="121"/>
        <v>915595.09278395434</v>
      </c>
      <c r="Q123" s="43">
        <f t="shared" si="122"/>
        <v>928086.71281558264</v>
      </c>
      <c r="R123" s="43">
        <f t="shared" si="151"/>
        <v>891113.9841189126</v>
      </c>
      <c r="S123" s="43">
        <f t="shared" si="152"/>
        <v>903271.60420907452</v>
      </c>
      <c r="T123" s="43">
        <f t="shared" si="153"/>
        <v>915595.09278395434</v>
      </c>
      <c r="U123" s="43">
        <f t="shared" si="154"/>
        <v>928086.71281558264</v>
      </c>
      <c r="V123" s="44">
        <f>Volumes!S119</f>
        <v>1</v>
      </c>
      <c r="W123" s="43"/>
    </row>
    <row r="124" spans="1:23" x14ac:dyDescent="0.2">
      <c r="A124" s="41">
        <v>113</v>
      </c>
      <c r="B124" s="42" t="s">
        <v>158</v>
      </c>
      <c r="C124" s="54">
        <f>Volumes!Y120</f>
        <v>3.9625092505267571E-2</v>
      </c>
      <c r="D124" s="43">
        <f>Volumes!F120*(1+C124)</f>
        <v>378088.77439213067</v>
      </c>
      <c r="E124" s="43">
        <f t="shared" ref="E124:G124" si="245">D124*(1+$C124)</f>
        <v>393070.57705262204</v>
      </c>
      <c r="F124" s="43">
        <f t="shared" si="245"/>
        <v>408646.03502943105</v>
      </c>
      <c r="G124" s="43">
        <f t="shared" si="245"/>
        <v>424838.67196938302</v>
      </c>
      <c r="H124" s="54">
        <f>Volumes!AC120</f>
        <v>1.1571627577795554E-2</v>
      </c>
      <c r="I124" s="43">
        <f>Volumes!J120*(1+H124)</f>
        <v>233913.80001783429</v>
      </c>
      <c r="J124" s="43">
        <f t="shared" ref="J124:L124" si="246">I124*(1+$H124)</f>
        <v>236620.5633969476</v>
      </c>
      <c r="K124" s="43">
        <f t="shared" si="246"/>
        <v>239358.64843382523</v>
      </c>
      <c r="L124" s="43">
        <f t="shared" si="246"/>
        <v>242128.41757102596</v>
      </c>
      <c r="M124" s="54" t="str">
        <f>IF(Volumes!AG120="-","-",Volumes!AG120)</f>
        <v>-</v>
      </c>
      <c r="N124" s="43" t="str">
        <f>IF(M124="-","-",IF((Volumes!N120*(1+M124))&gt;=I124,I124,Volumes!N120*(1+M124)))</f>
        <v>-</v>
      </c>
      <c r="O124" s="43" t="str">
        <f t="shared" si="218"/>
        <v>-</v>
      </c>
      <c r="P124" s="43" t="str">
        <f t="shared" si="121"/>
        <v>-</v>
      </c>
      <c r="Q124" s="43" t="str">
        <f t="shared" si="122"/>
        <v>-</v>
      </c>
      <c r="R124" s="43" t="str">
        <f t="shared" si="151"/>
        <v>-</v>
      </c>
      <c r="S124" s="43" t="str">
        <f t="shared" si="152"/>
        <v>-</v>
      </c>
      <c r="T124" s="43" t="str">
        <f t="shared" si="153"/>
        <v>-</v>
      </c>
      <c r="U124" s="43" t="str">
        <f t="shared" si="154"/>
        <v>-</v>
      </c>
      <c r="V124" s="44" t="str">
        <f>Volumes!S120</f>
        <v>-</v>
      </c>
      <c r="W124" s="43"/>
    </row>
    <row r="125" spans="1:23" x14ac:dyDescent="0.2">
      <c r="A125" s="41">
        <v>114</v>
      </c>
      <c r="B125" s="42" t="s">
        <v>159</v>
      </c>
      <c r="C125" s="54">
        <f>Volumes!Y121</f>
        <v>1.9938422461524309E-2</v>
      </c>
      <c r="D125" s="43">
        <f>Volumes!F121*(1+C125)</f>
        <v>492690.43441584142</v>
      </c>
      <c r="E125" s="43">
        <f t="shared" ref="E125:G125" si="247">D125*(1+$C125)</f>
        <v>502513.90443997638</v>
      </c>
      <c r="F125" s="43">
        <f t="shared" si="247"/>
        <v>512533.23895949061</v>
      </c>
      <c r="G125" s="43">
        <f t="shared" si="247"/>
        <v>522752.34320343827</v>
      </c>
      <c r="H125" s="54">
        <f>Volumes!AC121</f>
        <v>3.3195724934642297E-2</v>
      </c>
      <c r="I125" s="43">
        <f>Volumes!J121*(1+H125)</f>
        <v>383975.82601898559</v>
      </c>
      <c r="J125" s="43">
        <f t="shared" ref="J125:L125" si="248">I125*(1+$H125)</f>
        <v>396722.18192106392</v>
      </c>
      <c r="K125" s="43">
        <f t="shared" si="248"/>
        <v>409891.66234758671</v>
      </c>
      <c r="L125" s="43">
        <f t="shared" si="248"/>
        <v>423498.31322388054</v>
      </c>
      <c r="M125" s="54">
        <f>IF(Volumes!AG121="-","-",Volumes!AG121)</f>
        <v>3.2542739312279856E-2</v>
      </c>
      <c r="N125" s="43">
        <f>IF(M125="-","-",IF((Volumes!N121*(1+M125))&gt;=I125,I125,Volumes!N121*(1+M125)))</f>
        <v>329072.40356156294</v>
      </c>
      <c r="O125" s="43">
        <f t="shared" si="218"/>
        <v>339781.32100553223</v>
      </c>
      <c r="P125" s="43">
        <f t="shared" si="121"/>
        <v>350838.73595819739</v>
      </c>
      <c r="Q125" s="43">
        <f t="shared" si="122"/>
        <v>362255.98948313482</v>
      </c>
      <c r="R125" s="43">
        <f t="shared" si="151"/>
        <v>329072.40356156294</v>
      </c>
      <c r="S125" s="43">
        <f t="shared" si="152"/>
        <v>339781.32100553223</v>
      </c>
      <c r="T125" s="43">
        <f t="shared" si="153"/>
        <v>350838.73595819739</v>
      </c>
      <c r="U125" s="43">
        <f t="shared" si="154"/>
        <v>362255.98948313482</v>
      </c>
      <c r="V125" s="44">
        <f>Volumes!S121</f>
        <v>1</v>
      </c>
      <c r="W125" s="43"/>
    </row>
    <row r="126" spans="1:23" x14ac:dyDescent="0.2">
      <c r="A126" s="41">
        <v>115</v>
      </c>
      <c r="B126" s="42" t="s">
        <v>160</v>
      </c>
      <c r="C126" s="54">
        <f>Volumes!Y122</f>
        <v>-1.0225774520368132E-2</v>
      </c>
      <c r="D126" s="43">
        <f>Volumes!F122*(1+C126)</f>
        <v>9597714.765194511</v>
      </c>
      <c r="E126" s="43">
        <f t="shared" ref="E126:G126" si="249">D126*(1+$C126)</f>
        <v>9499570.6980948243</v>
      </c>
      <c r="F126" s="43">
        <f t="shared" si="249"/>
        <v>9402430.2300958112</v>
      </c>
      <c r="G126" s="43">
        <f t="shared" si="249"/>
        <v>9306283.0986193586</v>
      </c>
      <c r="H126" s="54">
        <f>Volumes!AC122</f>
        <v>2.6108779132170797E-2</v>
      </c>
      <c r="I126" s="43">
        <f>Volumes!J122*(1+H126)</f>
        <v>6023570.4705746984</v>
      </c>
      <c r="J126" s="43">
        <f t="shared" ref="J126:L126" si="250">I126*(1+$H126)</f>
        <v>6180838.5415779995</v>
      </c>
      <c r="K126" s="43">
        <f t="shared" si="250"/>
        <v>6342212.6899116682</v>
      </c>
      <c r="L126" s="43">
        <f t="shared" si="250"/>
        <v>6507800.1202418227</v>
      </c>
      <c r="M126" s="54">
        <f>IF(Volumes!AG122="-","-",Volumes!AG122)</f>
        <v>2.5238859716558603E-2</v>
      </c>
      <c r="N126" s="43">
        <f>IF(M126="-","-",IF((Volumes!N122*(1+M126))&gt;=I126,I126,Volumes!N122*(1+M126)))</f>
        <v>6023570.4705746984</v>
      </c>
      <c r="O126" s="43">
        <f t="shared" si="218"/>
        <v>6175598.5206743386</v>
      </c>
      <c r="P126" s="43">
        <f t="shared" si="121"/>
        <v>6331463.5854034256</v>
      </c>
      <c r="Q126" s="43">
        <f t="shared" si="122"/>
        <v>6491262.5066359229</v>
      </c>
      <c r="R126" s="43">
        <f t="shared" si="151"/>
        <v>5505702.8005459709</v>
      </c>
      <c r="S126" s="43">
        <f t="shared" si="152"/>
        <v>5644660.4611700149</v>
      </c>
      <c r="T126" s="43">
        <f t="shared" si="153"/>
        <v>5787125.2546970909</v>
      </c>
      <c r="U126" s="43">
        <f t="shared" si="154"/>
        <v>5933185.6971625453</v>
      </c>
      <c r="V126" s="44">
        <f>Volumes!S122</f>
        <v>0.91402646112326158</v>
      </c>
      <c r="W126" s="43"/>
    </row>
    <row r="127" spans="1:23" x14ac:dyDescent="0.2">
      <c r="A127" s="41">
        <v>116</v>
      </c>
      <c r="B127" s="42" t="s">
        <v>161</v>
      </c>
      <c r="C127" s="54">
        <f>Volumes!Y123</f>
        <v>-2.1798186971682083E-2</v>
      </c>
      <c r="D127" s="43">
        <f>Volumes!F123*(1+C127)</f>
        <v>94945.73527524808</v>
      </c>
      <c r="E127" s="43">
        <f t="shared" ref="E127:G127" si="251">D127*(1+$C127)</f>
        <v>92876.090385554387</v>
      </c>
      <c r="F127" s="43">
        <f t="shared" si="251"/>
        <v>90851.560002131228</v>
      </c>
      <c r="G127" s="43">
        <f t="shared" si="251"/>
        <v>88871.160710535769</v>
      </c>
      <c r="H127" s="54">
        <f>Volumes!AC123</f>
        <v>2.4007933015251236E-2</v>
      </c>
      <c r="I127" s="43">
        <f>Volumes!J123*(1+H127)</f>
        <v>86074.010817529954</v>
      </c>
      <c r="J127" s="43">
        <f t="shared" ref="J127:L127" si="252">I127*(1+$H127)</f>
        <v>88140.46990359122</v>
      </c>
      <c r="K127" s="43">
        <f t="shared" si="252"/>
        <v>90256.540400969403</v>
      </c>
      <c r="L127" s="43">
        <f t="shared" si="252"/>
        <v>92423.413377104182</v>
      </c>
      <c r="M127" s="54" t="str">
        <f>IF(Volumes!AG123="-","-",Volumes!AG123)</f>
        <v>-</v>
      </c>
      <c r="N127" s="43" t="str">
        <f>IF(M127="-","-",IF((Volumes!N123*(1+M127))&gt;=I127,I127,Volumes!N123*(1+M127)))</f>
        <v>-</v>
      </c>
      <c r="O127" s="43" t="str">
        <f t="shared" si="218"/>
        <v>-</v>
      </c>
      <c r="P127" s="43" t="str">
        <f t="shared" ref="P127:P190" si="253">IF(O127="-","-",IF((O127*(1+$M127))&gt;=K127,K127,O127*(1+$M127)))</f>
        <v>-</v>
      </c>
      <c r="Q127" s="43" t="str">
        <f t="shared" ref="Q127:Q190" si="254">IF(P127="-","-",IF((P127*(1+$M127))&gt;=L127,L127,P127*(1+$M127)))</f>
        <v>-</v>
      </c>
      <c r="R127" s="43" t="str">
        <f t="shared" si="151"/>
        <v>-</v>
      </c>
      <c r="S127" s="43" t="str">
        <f t="shared" si="152"/>
        <v>-</v>
      </c>
      <c r="T127" s="43" t="str">
        <f t="shared" si="153"/>
        <v>-</v>
      </c>
      <c r="U127" s="43" t="str">
        <f t="shared" si="154"/>
        <v>-</v>
      </c>
      <c r="V127" s="44" t="str">
        <f>Volumes!S123</f>
        <v>-</v>
      </c>
      <c r="W127" s="43"/>
    </row>
    <row r="128" spans="1:23" x14ac:dyDescent="0.2">
      <c r="A128" s="41">
        <v>117</v>
      </c>
      <c r="B128" s="42" t="s">
        <v>162</v>
      </c>
      <c r="C128" s="54">
        <f>Volumes!Y124</f>
        <v>6.9923866831731636E-3</v>
      </c>
      <c r="D128" s="43">
        <f>Volumes!F124*(1+C128)</f>
        <v>346049.00641336443</v>
      </c>
      <c r="E128" s="43">
        <f t="shared" ref="E128:G128" si="255">D128*(1+$C128)</f>
        <v>348468.71487753454</v>
      </c>
      <c r="F128" s="43">
        <f t="shared" si="255"/>
        <v>350905.34287894669</v>
      </c>
      <c r="G128" s="43">
        <f t="shared" si="255"/>
        <v>353359.00872554776</v>
      </c>
      <c r="H128" s="54">
        <f>Volumes!AC124</f>
        <v>1.9107446745699513E-2</v>
      </c>
      <c r="I128" s="43">
        <f>Volumes!J124*(1+H128)</f>
        <v>261284.88184134293</v>
      </c>
      <c r="J128" s="43">
        <f t="shared" ref="J128:L128" si="256">I128*(1+$H128)</f>
        <v>266277.36880658276</v>
      </c>
      <c r="K128" s="43">
        <f t="shared" si="256"/>
        <v>271365.24945063953</v>
      </c>
      <c r="L128" s="43">
        <f t="shared" si="256"/>
        <v>276550.34650315112</v>
      </c>
      <c r="M128" s="54" t="str">
        <f>IF(Volumes!AG124="-","-",Volumes!AG124)</f>
        <v>-</v>
      </c>
      <c r="N128" s="43" t="str">
        <f>IF(M128="-","-",IF((Volumes!N124*(1+M128))&gt;=I128,I128,Volumes!N124*(1+M128)))</f>
        <v>-</v>
      </c>
      <c r="O128" s="43" t="str">
        <f t="shared" si="218"/>
        <v>-</v>
      </c>
      <c r="P128" s="43" t="str">
        <f t="shared" si="253"/>
        <v>-</v>
      </c>
      <c r="Q128" s="43" t="str">
        <f t="shared" si="254"/>
        <v>-</v>
      </c>
      <c r="R128" s="43" t="str">
        <f t="shared" si="151"/>
        <v>-</v>
      </c>
      <c r="S128" s="43" t="str">
        <f t="shared" si="152"/>
        <v>-</v>
      </c>
      <c r="T128" s="43" t="str">
        <f t="shared" si="153"/>
        <v>-</v>
      </c>
      <c r="U128" s="43" t="str">
        <f t="shared" si="154"/>
        <v>-</v>
      </c>
      <c r="V128" s="44" t="str">
        <f>Volumes!S124</f>
        <v>-</v>
      </c>
      <c r="W128" s="43"/>
    </row>
    <row r="129" spans="1:23" x14ac:dyDescent="0.2">
      <c r="A129" s="41">
        <v>118</v>
      </c>
      <c r="B129" s="42" t="s">
        <v>163</v>
      </c>
      <c r="C129" s="54">
        <f>Volumes!Y125</f>
        <v>-1.9914450845533935E-2</v>
      </c>
      <c r="D129" s="43">
        <f>Volumes!F125*(1+C129)</f>
        <v>2625958.5011841278</v>
      </c>
      <c r="E129" s="43">
        <f t="shared" ref="E129:G129" si="257">D129*(1+$C129)</f>
        <v>2573663.9796898845</v>
      </c>
      <c r="F129" s="43">
        <f t="shared" si="257"/>
        <v>2522410.8748734291</v>
      </c>
      <c r="G129" s="43">
        <f t="shared" si="257"/>
        <v>2472178.447493522</v>
      </c>
      <c r="H129" s="54">
        <f>Volumes!AC125</f>
        <v>5.9714600869665889E-3</v>
      </c>
      <c r="I129" s="43">
        <f>Volumes!J125*(1+H129)</f>
        <v>1945394.8901748003</v>
      </c>
      <c r="J129" s="43">
        <f t="shared" ref="J129:L129" si="258">I129*(1+$H129)</f>
        <v>1957011.7381148681</v>
      </c>
      <c r="K129" s="43">
        <f t="shared" si="258"/>
        <v>1968697.9555987464</v>
      </c>
      <c r="L129" s="43">
        <f t="shared" si="258"/>
        <v>1980453.9568638974</v>
      </c>
      <c r="M129" s="54">
        <f>IF(Volumes!AG125="-","-",Volumes!AG125)</f>
        <v>1.2366786662767873E-2</v>
      </c>
      <c r="N129" s="43">
        <f>IF(M129="-","-",IF((Volumes!N125*(1+M129))&gt;=I129,I129,Volumes!N125*(1+M129)))</f>
        <v>515012.24407786998</v>
      </c>
      <c r="O129" s="43">
        <f t="shared" si="218"/>
        <v>521381.29062909435</v>
      </c>
      <c r="P129" s="43">
        <f t="shared" si="253"/>
        <v>527829.10182026296</v>
      </c>
      <c r="Q129" s="43">
        <f t="shared" si="254"/>
        <v>534356.65171687456</v>
      </c>
      <c r="R129" s="43">
        <f t="shared" si="151"/>
        <v>515012.24407786998</v>
      </c>
      <c r="S129" s="43">
        <f t="shared" si="152"/>
        <v>521381.29062909435</v>
      </c>
      <c r="T129" s="43">
        <f t="shared" si="153"/>
        <v>527829.10182026296</v>
      </c>
      <c r="U129" s="43">
        <f t="shared" si="154"/>
        <v>534356.65171687456</v>
      </c>
      <c r="V129" s="44">
        <f>Volumes!S125</f>
        <v>1</v>
      </c>
      <c r="W129" s="43"/>
    </row>
    <row r="130" spans="1:23" x14ac:dyDescent="0.2">
      <c r="A130" s="41">
        <v>119</v>
      </c>
      <c r="B130" s="42" t="s">
        <v>50</v>
      </c>
      <c r="C130" s="54">
        <f>Volumes!Y126</f>
        <v>2.3943229878593087E-2</v>
      </c>
      <c r="D130" s="43">
        <f>Volumes!F126*(1+C130)</f>
        <v>8889050.5812806543</v>
      </c>
      <c r="E130" s="43">
        <f t="shared" ref="E130:G130" si="259">D130*(1+$C130)</f>
        <v>9101883.1627506986</v>
      </c>
      <c r="F130" s="43">
        <f t="shared" si="259"/>
        <v>9319811.6436445341</v>
      </c>
      <c r="G130" s="43">
        <f t="shared" si="259"/>
        <v>9542958.0362535045</v>
      </c>
      <c r="H130" s="54">
        <f>Volumes!AC126</f>
        <v>4.717389070802936E-2</v>
      </c>
      <c r="I130" s="43">
        <f>Volumes!J126*(1+H130)</f>
        <v>6016575.2873230483</v>
      </c>
      <c r="J130" s="43">
        <f t="shared" ref="J130:L130" si="260">I130*(1+$H130)</f>
        <v>6300400.5523638567</v>
      </c>
      <c r="K130" s="43">
        <f t="shared" si="260"/>
        <v>6597614.9594378779</v>
      </c>
      <c r="L130" s="43">
        <f t="shared" si="260"/>
        <v>6908850.1264680605</v>
      </c>
      <c r="M130" s="54">
        <f>IF(Volumes!AG126="-","-",Volumes!AG126)</f>
        <v>9.0159975580251517E-2</v>
      </c>
      <c r="N130" s="43">
        <f>IF(M130="-","-",IF((Volumes!N126*(1+M130))&gt;=I130,I130,Volumes!N126*(1+M130)))</f>
        <v>5462513.646838868</v>
      </c>
      <c r="O130" s="43">
        <f t="shared" si="218"/>
        <v>5955013.7438446516</v>
      </c>
      <c r="P130" s="43">
        <f t="shared" si="253"/>
        <v>6491917.6375697479</v>
      </c>
      <c r="Q130" s="43">
        <f t="shared" si="254"/>
        <v>6908850.1264680605</v>
      </c>
      <c r="R130" s="43">
        <f t="shared" si="151"/>
        <v>5462513.646838868</v>
      </c>
      <c r="S130" s="43">
        <f t="shared" si="152"/>
        <v>5955013.7438446516</v>
      </c>
      <c r="T130" s="43">
        <f t="shared" si="153"/>
        <v>6491917.6375697479</v>
      </c>
      <c r="U130" s="43">
        <f t="shared" si="154"/>
        <v>6908850.1264680605</v>
      </c>
      <c r="V130" s="44">
        <f>Volumes!S126</f>
        <v>1</v>
      </c>
      <c r="W130" s="43"/>
    </row>
    <row r="131" spans="1:23" x14ac:dyDescent="0.2">
      <c r="A131" s="41">
        <v>120</v>
      </c>
      <c r="B131" s="42" t="s">
        <v>164</v>
      </c>
      <c r="C131" s="54">
        <f>Volumes!Y127</f>
        <v>1.7067870353082038E-2</v>
      </c>
      <c r="D131" s="43">
        <f>Volumes!F127*(1+C131)</f>
        <v>160604.53648401817</v>
      </c>
      <c r="E131" s="43">
        <f t="shared" ref="E131:G131" si="261">D131*(1+$C131)</f>
        <v>163345.71389084423</v>
      </c>
      <c r="F131" s="43">
        <f t="shared" si="261"/>
        <v>166133.67735826477</v>
      </c>
      <c r="G131" s="43">
        <f t="shared" si="261"/>
        <v>168969.2254246964</v>
      </c>
      <c r="H131" s="54">
        <f>Volumes!AC127</f>
        <v>1.506897489740548E-2</v>
      </c>
      <c r="I131" s="43">
        <f>Volumes!J127*(1+H131)</f>
        <v>129056.88453743103</v>
      </c>
      <c r="J131" s="43">
        <f t="shared" ref="J131:L131" si="262">I131*(1+$H131)</f>
        <v>131001.63949086294</v>
      </c>
      <c r="K131" s="43">
        <f t="shared" si="262"/>
        <v>132975.69990786974</v>
      </c>
      <c r="L131" s="43">
        <f t="shared" si="262"/>
        <v>134979.50739174636</v>
      </c>
      <c r="M131" s="54" t="str">
        <f>IF(Volumes!AG127="-","-",Volumes!AG127)</f>
        <v>-</v>
      </c>
      <c r="N131" s="43" t="str">
        <f>IF(M131="-","-",IF((Volumes!N127*(1+M131))&gt;=I131,I131,Volumes!N127*(1+M131)))</f>
        <v>-</v>
      </c>
      <c r="O131" s="43" t="str">
        <f t="shared" si="218"/>
        <v>-</v>
      </c>
      <c r="P131" s="43" t="str">
        <f t="shared" si="253"/>
        <v>-</v>
      </c>
      <c r="Q131" s="43" t="str">
        <f t="shared" si="254"/>
        <v>-</v>
      </c>
      <c r="R131" s="43" t="str">
        <f t="shared" si="151"/>
        <v>-</v>
      </c>
      <c r="S131" s="43" t="str">
        <f t="shared" si="152"/>
        <v>-</v>
      </c>
      <c r="T131" s="43" t="str">
        <f t="shared" si="153"/>
        <v>-</v>
      </c>
      <c r="U131" s="43" t="str">
        <f t="shared" si="154"/>
        <v>-</v>
      </c>
      <c r="V131" s="44" t="str">
        <f>Volumes!S127</f>
        <v>-</v>
      </c>
      <c r="W131" s="43"/>
    </row>
    <row r="132" spans="1:23" x14ac:dyDescent="0.2">
      <c r="A132" s="41">
        <v>121</v>
      </c>
      <c r="B132" s="42" t="s">
        <v>165</v>
      </c>
      <c r="C132" s="54">
        <f>Volumes!Y128</f>
        <v>-2.5126382320271909E-2</v>
      </c>
      <c r="D132" s="43">
        <f>Volumes!F128*(1+C132)</f>
        <v>116000.21176771085</v>
      </c>
      <c r="E132" s="43">
        <f t="shared" ref="E132:G132" si="263">D132*(1+$C132)</f>
        <v>113085.54609760284</v>
      </c>
      <c r="F132" s="43">
        <f t="shared" si="263"/>
        <v>110244.11543145774</v>
      </c>
      <c r="G132" s="43">
        <f t="shared" si="263"/>
        <v>107474.07963856675</v>
      </c>
      <c r="H132" s="54">
        <f>Volumes!AC128</f>
        <v>-8.7638071227171075E-4</v>
      </c>
      <c r="I132" s="43">
        <f>Volumes!J128*(1+H132)</f>
        <v>84416.953717239448</v>
      </c>
      <c r="J132" s="43">
        <f t="shared" ref="J132:L132" si="264">I132*(1+$H132)</f>
        <v>84342.972327212934</v>
      </c>
      <c r="K132" s="43">
        <f t="shared" si="264"/>
        <v>84269.055773049695</v>
      </c>
      <c r="L132" s="43">
        <f t="shared" si="264"/>
        <v>84195.203997928853</v>
      </c>
      <c r="M132" s="54" t="str">
        <f>IF(Volumes!AG128="-","-",Volumes!AG128)</f>
        <v>-</v>
      </c>
      <c r="N132" s="43" t="str">
        <f>IF(M132="-","-",IF((Volumes!N128*(1+M132))&gt;=I132,I132,Volumes!N128*(1+M132)))</f>
        <v>-</v>
      </c>
      <c r="O132" s="43" t="str">
        <f t="shared" si="218"/>
        <v>-</v>
      </c>
      <c r="P132" s="43" t="str">
        <f t="shared" si="253"/>
        <v>-</v>
      </c>
      <c r="Q132" s="43" t="str">
        <f t="shared" si="254"/>
        <v>-</v>
      </c>
      <c r="R132" s="43" t="str">
        <f t="shared" si="151"/>
        <v>-</v>
      </c>
      <c r="S132" s="43" t="str">
        <f t="shared" si="152"/>
        <v>-</v>
      </c>
      <c r="T132" s="43" t="str">
        <f t="shared" si="153"/>
        <v>-</v>
      </c>
      <c r="U132" s="43" t="str">
        <f t="shared" si="154"/>
        <v>-</v>
      </c>
      <c r="V132" s="44" t="str">
        <f>Volumes!S128</f>
        <v>-</v>
      </c>
      <c r="W132" s="43"/>
    </row>
    <row r="133" spans="1:23" x14ac:dyDescent="0.2">
      <c r="A133" s="41">
        <v>122</v>
      </c>
      <c r="B133" s="42" t="s">
        <v>166</v>
      </c>
      <c r="C133" s="54">
        <f>Volumes!Y129</f>
        <v>2.4966759280469892E-2</v>
      </c>
      <c r="D133" s="43">
        <f>Volumes!F129*(1+C133)</f>
        <v>477179.73207360622</v>
      </c>
      <c r="E133" s="43">
        <f t="shared" ref="E133:G133" si="265">D133*(1+$C133)</f>
        <v>489093.36357780709</v>
      </c>
      <c r="F133" s="43">
        <f t="shared" si="265"/>
        <v>501304.43985192955</v>
      </c>
      <c r="G133" s="43">
        <f t="shared" si="265"/>
        <v>513820.38712794345</v>
      </c>
      <c r="H133" s="54">
        <f>Volumes!AC129</f>
        <v>1.8794097639736117E-2</v>
      </c>
      <c r="I133" s="43">
        <f>Volumes!J129*(1+H133)</f>
        <v>347835.66202206106</v>
      </c>
      <c r="J133" s="43">
        <f t="shared" ref="J133:L133" si="266">I133*(1+$H133)</f>
        <v>354372.91941668588</v>
      </c>
      <c r="K133" s="43">
        <f t="shared" si="266"/>
        <v>361033.03866508137</v>
      </c>
      <c r="L133" s="43">
        <f t="shared" si="266"/>
        <v>367818.32884492353</v>
      </c>
      <c r="M133" s="54">
        <f>IF(Volumes!AG129="-","-",Volumes!AG129)</f>
        <v>2.8273803688608695E-2</v>
      </c>
      <c r="N133" s="43">
        <f>IF(M133="-","-",IF((Volumes!N129*(1+M133))&gt;=I133,I133,Volumes!N129*(1+M133)))</f>
        <v>347835.66202206106</v>
      </c>
      <c r="O133" s="43">
        <f t="shared" si="218"/>
        <v>354372.91941668588</v>
      </c>
      <c r="P133" s="43">
        <f t="shared" si="253"/>
        <v>361033.03866508137</v>
      </c>
      <c r="Q133" s="43">
        <f t="shared" si="254"/>
        <v>367818.32884492353</v>
      </c>
      <c r="R133" s="43">
        <f t="shared" si="151"/>
        <v>347835.66202206106</v>
      </c>
      <c r="S133" s="43">
        <f t="shared" si="152"/>
        <v>354372.91941668588</v>
      </c>
      <c r="T133" s="43">
        <f t="shared" si="153"/>
        <v>361033.03866508137</v>
      </c>
      <c r="U133" s="43">
        <f t="shared" si="154"/>
        <v>367818.32884492353</v>
      </c>
      <c r="V133" s="44">
        <f>Volumes!S129</f>
        <v>1</v>
      </c>
      <c r="W133" s="43"/>
    </row>
    <row r="134" spans="1:23" x14ac:dyDescent="0.2">
      <c r="A134" s="41">
        <v>123</v>
      </c>
      <c r="B134" s="42" t="s">
        <v>51</v>
      </c>
      <c r="C134" s="54">
        <f>Volumes!Y130</f>
        <v>-2.2723970404978238E-2</v>
      </c>
      <c r="D134" s="43">
        <f>Volumes!F130*(1+C134)</f>
        <v>975381.09137363709</v>
      </c>
      <c r="E134" s="43">
        <f t="shared" ref="E134:G134" si="267">D134*(1+$C134)</f>
        <v>953216.56031968724</v>
      </c>
      <c r="F134" s="43">
        <f t="shared" si="267"/>
        <v>931555.69541344757</v>
      </c>
      <c r="G134" s="43">
        <f t="shared" si="267"/>
        <v>910387.05136028351</v>
      </c>
      <c r="H134" s="54">
        <f>Volumes!AC130</f>
        <v>1.0373843008314074E-2</v>
      </c>
      <c r="I134" s="43">
        <f>Volumes!J130*(1+H134)</f>
        <v>751994.98163116991</v>
      </c>
      <c r="J134" s="43">
        <f t="shared" ref="J134:L134" si="268">I134*(1+$H134)</f>
        <v>759796.05951365165</v>
      </c>
      <c r="K134" s="43">
        <f t="shared" si="268"/>
        <v>767678.06455338188</v>
      </c>
      <c r="L134" s="43">
        <f t="shared" si="268"/>
        <v>775641.836275985</v>
      </c>
      <c r="M134" s="54">
        <f>IF(Volumes!AG130="-","-",Volumes!AG130)</f>
        <v>5.2243983891776188E-3</v>
      </c>
      <c r="N134" s="43">
        <f>IF(M134="-","-",IF((Volumes!N130*(1+M134))&gt;=I134,I134,Volumes!N130*(1+M134)))</f>
        <v>630695.88158854097</v>
      </c>
      <c r="O134" s="43">
        <f t="shared" si="218"/>
        <v>633990.88813637302</v>
      </c>
      <c r="P134" s="43">
        <f t="shared" si="253"/>
        <v>637303.10911110591</v>
      </c>
      <c r="Q134" s="43">
        <f t="shared" si="254"/>
        <v>640632.63444776379</v>
      </c>
      <c r="R134" s="43">
        <f t="shared" si="151"/>
        <v>630695.88158854097</v>
      </c>
      <c r="S134" s="43">
        <f t="shared" si="152"/>
        <v>633990.88813637302</v>
      </c>
      <c r="T134" s="43">
        <f t="shared" si="153"/>
        <v>637303.10911110591</v>
      </c>
      <c r="U134" s="43">
        <f t="shared" si="154"/>
        <v>640632.63444776379</v>
      </c>
      <c r="V134" s="44">
        <f>Volumes!S130</f>
        <v>1</v>
      </c>
      <c r="W134" s="43"/>
    </row>
    <row r="135" spans="1:23" x14ac:dyDescent="0.2">
      <c r="A135" s="41">
        <v>124</v>
      </c>
      <c r="B135" s="42" t="s">
        <v>167</v>
      </c>
      <c r="C135" s="54">
        <f>Volumes!Y131</f>
        <v>-1.802869784769838E-2</v>
      </c>
      <c r="D135" s="43">
        <f>Volumes!F131*(1+C135)</f>
        <v>78396.552861787917</v>
      </c>
      <c r="E135" s="43">
        <f t="shared" ref="E135:G135" si="269">D135*(1+$C135)</f>
        <v>76983.16509794163</v>
      </c>
      <c r="F135" s="43">
        <f t="shared" si="269"/>
        <v>75595.258875031359</v>
      </c>
      <c r="G135" s="43">
        <f t="shared" si="269"/>
        <v>74232.374794054878</v>
      </c>
      <c r="H135" s="54">
        <f>Volumes!AC131</f>
        <v>1.7500785093761153E-2</v>
      </c>
      <c r="I135" s="43">
        <f>Volumes!J131*(1+H135)</f>
        <v>77959.892653098883</v>
      </c>
      <c r="J135" s="43">
        <f t="shared" ref="J135:L135" si="270">I135*(1+$H135)</f>
        <v>79324.251980353452</v>
      </c>
      <c r="K135" s="43">
        <f t="shared" si="270"/>
        <v>80712.48866698498</v>
      </c>
      <c r="L135" s="43">
        <f t="shared" si="270"/>
        <v>82125.020585528517</v>
      </c>
      <c r="M135" s="54">
        <f>IF(Volumes!AG131="-","-",Volumes!AG131)</f>
        <v>1.5542419355303136E-2</v>
      </c>
      <c r="N135" s="43">
        <f>IF(M135="-","-",IF((Volumes!N131*(1+M135))&gt;=I135,I135,Volumes!N131*(1+M135)))</f>
        <v>77959.892653098883</v>
      </c>
      <c r="O135" s="43">
        <f t="shared" si="218"/>
        <v>79171.577997607761</v>
      </c>
      <c r="P135" s="43">
        <f t="shared" si="253"/>
        <v>80402.095863867668</v>
      </c>
      <c r="Q135" s="43">
        <f t="shared" si="254"/>
        <v>81651.738954829183</v>
      </c>
      <c r="R135" s="43">
        <f t="shared" si="151"/>
        <v>77959.892653098883</v>
      </c>
      <c r="S135" s="43">
        <f t="shared" si="152"/>
        <v>79171.577997607761</v>
      </c>
      <c r="T135" s="43">
        <f t="shared" si="153"/>
        <v>80402.095863867668</v>
      </c>
      <c r="U135" s="43">
        <f t="shared" si="154"/>
        <v>81651.738954829183</v>
      </c>
      <c r="V135" s="44">
        <f>Volumes!S131</f>
        <v>1</v>
      </c>
      <c r="W135" s="43"/>
    </row>
    <row r="136" spans="1:23" x14ac:dyDescent="0.2">
      <c r="A136" s="41">
        <v>125</v>
      </c>
      <c r="B136" s="42" t="s">
        <v>168</v>
      </c>
      <c r="C136" s="54">
        <f>Volumes!Y132</f>
        <v>3.3329529840662966E-2</v>
      </c>
      <c r="D136" s="43">
        <f>Volumes!F132*(1+C136)</f>
        <v>379112.74289025622</v>
      </c>
      <c r="E136" s="43">
        <f t="shared" ref="E136:G136" si="271">D136*(1+$C136)</f>
        <v>391748.39236739266</v>
      </c>
      <c r="F136" s="43">
        <f t="shared" si="271"/>
        <v>404805.18210083345</v>
      </c>
      <c r="G136" s="43">
        <f t="shared" si="271"/>
        <v>418297.14849731821</v>
      </c>
      <c r="H136" s="54">
        <f>Volumes!AC132</f>
        <v>3.1714912327224155E-2</v>
      </c>
      <c r="I136" s="43">
        <f>Volumes!J132*(1+H136)</f>
        <v>272039.49293770548</v>
      </c>
      <c r="J136" s="43">
        <f t="shared" ref="J136:L136" si="272">I136*(1+$H136)</f>
        <v>280667.20160576736</v>
      </c>
      <c r="K136" s="43">
        <f t="shared" si="272"/>
        <v>289568.53729782166</v>
      </c>
      <c r="L136" s="43">
        <f t="shared" si="272"/>
        <v>298752.17807094462</v>
      </c>
      <c r="M136" s="54" t="str">
        <f>IF(Volumes!AG132="-","-",Volumes!AG132)</f>
        <v>-</v>
      </c>
      <c r="N136" s="43" t="str">
        <f>IF(M136="-","-",IF((Volumes!N132*(1+M136))&gt;=I136,I136,Volumes!N132*(1+M136)))</f>
        <v>-</v>
      </c>
      <c r="O136" s="43" t="str">
        <f t="shared" si="218"/>
        <v>-</v>
      </c>
      <c r="P136" s="43" t="str">
        <f t="shared" si="253"/>
        <v>-</v>
      </c>
      <c r="Q136" s="43" t="str">
        <f t="shared" si="254"/>
        <v>-</v>
      </c>
      <c r="R136" s="43" t="str">
        <f t="shared" si="151"/>
        <v>-</v>
      </c>
      <c r="S136" s="43" t="str">
        <f t="shared" si="152"/>
        <v>-</v>
      </c>
      <c r="T136" s="43" t="str">
        <f t="shared" si="153"/>
        <v>-</v>
      </c>
      <c r="U136" s="43" t="str">
        <f t="shared" si="154"/>
        <v>-</v>
      </c>
      <c r="V136" s="44" t="str">
        <f>Volumes!S132</f>
        <v>-</v>
      </c>
      <c r="W136" s="43"/>
    </row>
    <row r="137" spans="1:23" x14ac:dyDescent="0.2">
      <c r="A137" s="41">
        <v>126</v>
      </c>
      <c r="B137" s="42" t="s">
        <v>52</v>
      </c>
      <c r="C137" s="54">
        <f>Volumes!Y133</f>
        <v>2.5261308057134713E-2</v>
      </c>
      <c r="D137" s="43">
        <f>Volumes!F133*(1+C137)</f>
        <v>11267841.970919041</v>
      </c>
      <c r="E137" s="43">
        <f t="shared" ref="E137:G137" si="273">D137*(1+$C137)</f>
        <v>11552482.398085538</v>
      </c>
      <c r="F137" s="43">
        <f t="shared" si="273"/>
        <v>11844313.214768203</v>
      </c>
      <c r="G137" s="43">
        <f t="shared" si="273"/>
        <v>12143516.059611654</v>
      </c>
      <c r="H137" s="54">
        <f>Volumes!AC133</f>
        <v>3.6747847401641769E-2</v>
      </c>
      <c r="I137" s="43">
        <f>Volumes!J133*(1+H137)</f>
        <v>6683804.5136744073</v>
      </c>
      <c r="J137" s="43">
        <f t="shared" ref="J137:L137" si="274">I137*(1+$H137)</f>
        <v>6929419.9420053195</v>
      </c>
      <c r="K137" s="43">
        <f t="shared" si="274"/>
        <v>7184061.2086160248</v>
      </c>
      <c r="L137" s="43">
        <f t="shared" si="274"/>
        <v>7448059.9936343012</v>
      </c>
      <c r="M137" s="54">
        <f>IF(Volumes!AG133="-","-",Volumes!AG133)</f>
        <v>5.1839774180421294E-2</v>
      </c>
      <c r="N137" s="43">
        <f>IF(M137="-","-",IF((Volumes!N133*(1+M137))&gt;=I137,I137,Volumes!N133*(1+M137)))</f>
        <v>1824267.7789077812</v>
      </c>
      <c r="O137" s="43">
        <f t="shared" si="218"/>
        <v>1918837.4086109793</v>
      </c>
      <c r="P137" s="43">
        <f t="shared" si="253"/>
        <v>2018309.5065623173</v>
      </c>
      <c r="Q137" s="43">
        <f t="shared" si="254"/>
        <v>2122938.2156087053</v>
      </c>
      <c r="R137" s="43">
        <f t="shared" si="151"/>
        <v>1824267.7789077812</v>
      </c>
      <c r="S137" s="43">
        <f t="shared" si="152"/>
        <v>1918837.4086109793</v>
      </c>
      <c r="T137" s="43">
        <f t="shared" si="153"/>
        <v>2018309.5065623173</v>
      </c>
      <c r="U137" s="43">
        <f t="shared" si="154"/>
        <v>2122938.2156087053</v>
      </c>
      <c r="V137" s="44">
        <f>Volumes!S133</f>
        <v>1</v>
      </c>
      <c r="W137" s="43"/>
    </row>
    <row r="138" spans="1:23" x14ac:dyDescent="0.2">
      <c r="A138" s="41">
        <v>127</v>
      </c>
      <c r="B138" s="42" t="s">
        <v>169</v>
      </c>
      <c r="C138" s="54">
        <f>Volumes!Y134</f>
        <v>4.8939578752958894E-2</v>
      </c>
      <c r="D138" s="43">
        <f>Volumes!F134*(1+C138)</f>
        <v>123417.1818964944</v>
      </c>
      <c r="E138" s="43">
        <f t="shared" ref="E138:G138" si="275">D138*(1+$C138)</f>
        <v>129457.16678938614</v>
      </c>
      <c r="F138" s="43">
        <f t="shared" si="275"/>
        <v>135792.74599861025</v>
      </c>
      <c r="G138" s="43">
        <f t="shared" si="275"/>
        <v>142438.38578548978</v>
      </c>
      <c r="H138" s="54">
        <f>Volumes!AC134</f>
        <v>1.6957632892615898E-2</v>
      </c>
      <c r="I138" s="43">
        <f>Volumes!J134*(1+H138)</f>
        <v>96202.158156375692</v>
      </c>
      <c r="J138" s="43">
        <f t="shared" ref="J138:L138" si="276">I138*(1+$H138)</f>
        <v>97833.519037868886</v>
      </c>
      <c r="K138" s="43">
        <f t="shared" si="276"/>
        <v>99492.543938305826</v>
      </c>
      <c r="L138" s="43">
        <f t="shared" si="276"/>
        <v>101179.70197396408</v>
      </c>
      <c r="M138" s="54" t="str">
        <f>IF(Volumes!AG134="-","-",Volumes!AG134)</f>
        <v>-</v>
      </c>
      <c r="N138" s="43" t="str">
        <f>IF(M138="-","-",IF((Volumes!N134*(1+M138))&gt;=I138,I138,Volumes!N134*(1+M138)))</f>
        <v>-</v>
      </c>
      <c r="O138" s="43" t="str">
        <f t="shared" si="218"/>
        <v>-</v>
      </c>
      <c r="P138" s="43" t="str">
        <f t="shared" si="253"/>
        <v>-</v>
      </c>
      <c r="Q138" s="43" t="str">
        <f t="shared" si="254"/>
        <v>-</v>
      </c>
      <c r="R138" s="43" t="str">
        <f t="shared" si="151"/>
        <v>-</v>
      </c>
      <c r="S138" s="43" t="str">
        <f t="shared" si="152"/>
        <v>-</v>
      </c>
      <c r="T138" s="43" t="str">
        <f t="shared" si="153"/>
        <v>-</v>
      </c>
      <c r="U138" s="43" t="str">
        <f t="shared" si="154"/>
        <v>-</v>
      </c>
      <c r="V138" s="44" t="str">
        <f>Volumes!S134</f>
        <v>-</v>
      </c>
      <c r="W138" s="43"/>
    </row>
    <row r="139" spans="1:23" x14ac:dyDescent="0.2">
      <c r="A139" s="41">
        <v>128</v>
      </c>
      <c r="B139" s="42" t="s">
        <v>170</v>
      </c>
      <c r="C139" s="54">
        <f>Volumes!Y135</f>
        <v>5.2195692460293951E-3</v>
      </c>
      <c r="D139" s="43">
        <f>Volumes!F135*(1+C139)</f>
        <v>396879.78511014802</v>
      </c>
      <c r="E139" s="43">
        <f t="shared" ref="E139:G139" si="277">D139*(1+$C139)</f>
        <v>398951.32663087966</v>
      </c>
      <c r="F139" s="43">
        <f t="shared" si="277"/>
        <v>401033.68070602481</v>
      </c>
      <c r="G139" s="43">
        <f t="shared" si="277"/>
        <v>403126.90377245989</v>
      </c>
      <c r="H139" s="54">
        <f>Volumes!AC135</f>
        <v>3.4261548706454266E-2</v>
      </c>
      <c r="I139" s="43">
        <f>Volumes!J135*(1+H139)</f>
        <v>260778.70689084541</v>
      </c>
      <c r="J139" s="43">
        <f t="shared" ref="J139:L139" si="278">I139*(1+$H139)</f>
        <v>269713.38925859227</v>
      </c>
      <c r="K139" s="43">
        <f t="shared" si="278"/>
        <v>278954.18768145842</v>
      </c>
      <c r="L139" s="43">
        <f t="shared" si="278"/>
        <v>288511.59016957611</v>
      </c>
      <c r="M139" s="54" t="str">
        <f>IF(Volumes!AG135="-","-",Volumes!AG135)</f>
        <v>-</v>
      </c>
      <c r="N139" s="43" t="str">
        <f>IF(M139="-","-",IF((Volumes!N135*(1+M139))&gt;=I139,I139,Volumes!N135*(1+M139)))</f>
        <v>-</v>
      </c>
      <c r="O139" s="43" t="str">
        <f t="shared" si="218"/>
        <v>-</v>
      </c>
      <c r="P139" s="43" t="str">
        <f t="shared" si="253"/>
        <v>-</v>
      </c>
      <c r="Q139" s="43" t="str">
        <f t="shared" si="254"/>
        <v>-</v>
      </c>
      <c r="R139" s="43" t="str">
        <f t="shared" si="151"/>
        <v>-</v>
      </c>
      <c r="S139" s="43" t="str">
        <f t="shared" si="152"/>
        <v>-</v>
      </c>
      <c r="T139" s="43" t="str">
        <f t="shared" si="153"/>
        <v>-</v>
      </c>
      <c r="U139" s="43" t="str">
        <f t="shared" si="154"/>
        <v>-</v>
      </c>
      <c r="V139" s="44" t="str">
        <f>Volumes!S135</f>
        <v>-</v>
      </c>
      <c r="W139" s="43"/>
    </row>
    <row r="140" spans="1:23" x14ac:dyDescent="0.2">
      <c r="A140" s="41">
        <v>129</v>
      </c>
      <c r="B140" s="42" t="s">
        <v>171</v>
      </c>
      <c r="C140" s="54">
        <f>Volumes!Y136</f>
        <v>-1.9652022885223719E-3</v>
      </c>
      <c r="D140" s="43">
        <f>Volumes!F136*(1+C140)</f>
        <v>494617.06343262893</v>
      </c>
      <c r="E140" s="43">
        <f t="shared" ref="E140:G140" si="279">D140*(1+$C140)</f>
        <v>493645.0408476289</v>
      </c>
      <c r="F140" s="43">
        <f t="shared" si="279"/>
        <v>492674.9284836374</v>
      </c>
      <c r="G140" s="43">
        <f t="shared" si="279"/>
        <v>491706.72258668375</v>
      </c>
      <c r="H140" s="54">
        <f>Volumes!AC136</f>
        <v>1.9630438806457696E-2</v>
      </c>
      <c r="I140" s="43">
        <f>Volumes!J136*(1+H140)</f>
        <v>391575.81482791557</v>
      </c>
      <c r="J140" s="43">
        <f t="shared" ref="J140:L140" si="280">I140*(1+$H140)</f>
        <v>399262.61989898374</v>
      </c>
      <c r="K140" s="43">
        <f t="shared" si="280"/>
        <v>407100.3203266167</v>
      </c>
      <c r="L140" s="43">
        <f t="shared" si="280"/>
        <v>415091.87825287768</v>
      </c>
      <c r="M140" s="54">
        <f>IF(Volumes!AG136="-","-",Volumes!AG136)</f>
        <v>2.0172392312998572E-2</v>
      </c>
      <c r="N140" s="43">
        <f>IF(M140="-","-",IF((Volumes!N136*(1+M140))&gt;=I140,I140,Volumes!N136*(1+M140)))</f>
        <v>252966.02708750038</v>
      </c>
      <c r="O140" s="43">
        <f t="shared" si="218"/>
        <v>258068.95702777005</v>
      </c>
      <c r="P140" s="43">
        <f t="shared" si="253"/>
        <v>263274.82527274062</v>
      </c>
      <c r="Q140" s="43">
        <f t="shared" si="254"/>
        <v>268585.70833427849</v>
      </c>
      <c r="R140" s="43">
        <f t="shared" si="151"/>
        <v>252966.02708750038</v>
      </c>
      <c r="S140" s="43">
        <f t="shared" si="152"/>
        <v>258068.95702777005</v>
      </c>
      <c r="T140" s="43">
        <f t="shared" si="153"/>
        <v>263274.82527274062</v>
      </c>
      <c r="U140" s="43">
        <f t="shared" si="154"/>
        <v>268585.70833427849</v>
      </c>
      <c r="V140" s="44">
        <f>Volumes!S136</f>
        <v>1</v>
      </c>
      <c r="W140" s="43"/>
    </row>
    <row r="141" spans="1:23" x14ac:dyDescent="0.2">
      <c r="A141" s="41">
        <v>130</v>
      </c>
      <c r="B141" s="42" t="s">
        <v>172</v>
      </c>
      <c r="C141" s="54">
        <f>Volumes!Y137</f>
        <v>4.5074995945918244E-3</v>
      </c>
      <c r="D141" s="43">
        <f>Volumes!F137*(1+C141)</f>
        <v>169672.36626402207</v>
      </c>
      <c r="E141" s="43">
        <f t="shared" ref="E141:G141" si="281">D141*(1+$C141)</f>
        <v>170437.16438617057</v>
      </c>
      <c r="F141" s="43">
        <f t="shared" si="281"/>
        <v>171205.40983554459</v>
      </c>
      <c r="G141" s="43">
        <f t="shared" si="281"/>
        <v>171977.11815097023</v>
      </c>
      <c r="H141" s="54">
        <f>Volumes!AC137</f>
        <v>4.4637870209426798E-2</v>
      </c>
      <c r="I141" s="43">
        <f>Volumes!J137*(1+H141)</f>
        <v>140689.73908406519</v>
      </c>
      <c r="J141" s="43">
        <f t="shared" ref="J141:L141" si="282">I141*(1+$H141)</f>
        <v>146969.82939709781</v>
      </c>
      <c r="K141" s="43">
        <f t="shared" si="282"/>
        <v>153530.24956642705</v>
      </c>
      <c r="L141" s="43">
        <f t="shared" si="282"/>
        <v>160383.51291979413</v>
      </c>
      <c r="M141" s="54" t="str">
        <f>IF(Volumes!AG137="-","-",Volumes!AG137)</f>
        <v>-</v>
      </c>
      <c r="N141" s="43" t="str">
        <f>IF(M141="-","-",IF((Volumes!N137*(1+M141))&gt;=I141,I141,Volumes!N137*(1+M141)))</f>
        <v>-</v>
      </c>
      <c r="O141" s="43" t="str">
        <f t="shared" si="218"/>
        <v>-</v>
      </c>
      <c r="P141" s="43" t="str">
        <f t="shared" si="253"/>
        <v>-</v>
      </c>
      <c r="Q141" s="43" t="str">
        <f t="shared" si="254"/>
        <v>-</v>
      </c>
      <c r="R141" s="43" t="str">
        <f t="shared" ref="R141:R204" si="283">IF($V141="-","-",N141*$V141)</f>
        <v>-</v>
      </c>
      <c r="S141" s="43" t="str">
        <f t="shared" ref="S141:S204" si="284">IF($V141="-","-",O141*$V141)</f>
        <v>-</v>
      </c>
      <c r="T141" s="43" t="str">
        <f t="shared" ref="T141:T204" si="285">IF($V141="-","-",P141*$V141)</f>
        <v>-</v>
      </c>
      <c r="U141" s="43" t="str">
        <f t="shared" ref="U141:U204" si="286">IF($V141="-","-",Q141*$V141)</f>
        <v>-</v>
      </c>
      <c r="V141" s="44" t="str">
        <f>Volumes!S137</f>
        <v>-</v>
      </c>
      <c r="W141" s="43"/>
    </row>
    <row r="142" spans="1:23" x14ac:dyDescent="0.2">
      <c r="A142" s="41">
        <v>131</v>
      </c>
      <c r="B142" s="42" t="s">
        <v>173</v>
      </c>
      <c r="C142" s="54">
        <f>Volumes!Y138</f>
        <v>2.700577100534431E-2</v>
      </c>
      <c r="D142" s="43">
        <f>Volumes!F138*(1+C142)</f>
        <v>1010809.8899965901</v>
      </c>
      <c r="E142" s="43">
        <f t="shared" ref="E142:G142" si="287">D142*(1+$C142)</f>
        <v>1038107.5904157754</v>
      </c>
      <c r="F142" s="43">
        <f t="shared" si="287"/>
        <v>1066142.4862814536</v>
      </c>
      <c r="G142" s="43">
        <f t="shared" si="287"/>
        <v>1094934.4861250392</v>
      </c>
      <c r="H142" s="54">
        <f>Volumes!AC138</f>
        <v>7.9931352812063917E-3</v>
      </c>
      <c r="I142" s="43">
        <f>Volumes!J138*(1+H142)</f>
        <v>598153.20640722068</v>
      </c>
      <c r="J142" s="43">
        <f t="shared" ref="J142:L142" si="288">I142*(1+$H142)</f>
        <v>602934.32590492093</v>
      </c>
      <c r="K142" s="43">
        <f t="shared" si="288"/>
        <v>607753.66153756191</v>
      </c>
      <c r="L142" s="43">
        <f t="shared" si="288"/>
        <v>612611.51877188019</v>
      </c>
      <c r="M142" s="54" t="str">
        <f>IF(Volumes!AG138="-","-",Volumes!AG138)</f>
        <v>-</v>
      </c>
      <c r="N142" s="43" t="str">
        <f>IF(M142="-","-",IF((Volumes!N138*(1+M142))&gt;=I142,I142,Volumes!N138*(1+M142)))</f>
        <v>-</v>
      </c>
      <c r="O142" s="43" t="str">
        <f t="shared" si="218"/>
        <v>-</v>
      </c>
      <c r="P142" s="43" t="str">
        <f t="shared" si="253"/>
        <v>-</v>
      </c>
      <c r="Q142" s="43" t="str">
        <f t="shared" si="254"/>
        <v>-</v>
      </c>
      <c r="R142" s="43" t="str">
        <f t="shared" si="283"/>
        <v>-</v>
      </c>
      <c r="S142" s="43" t="str">
        <f t="shared" si="284"/>
        <v>-</v>
      </c>
      <c r="T142" s="43" t="str">
        <f t="shared" si="285"/>
        <v>-</v>
      </c>
      <c r="U142" s="43" t="str">
        <f t="shared" si="286"/>
        <v>-</v>
      </c>
      <c r="V142" s="44" t="str">
        <f>Volumes!S138</f>
        <v>-</v>
      </c>
      <c r="W142" s="43"/>
    </row>
    <row r="143" spans="1:23" x14ac:dyDescent="0.2">
      <c r="A143" s="41">
        <v>132</v>
      </c>
      <c r="B143" s="42" t="s">
        <v>174</v>
      </c>
      <c r="C143" s="54">
        <f>Volumes!Y139</f>
        <v>2.7723223238824996E-2</v>
      </c>
      <c r="D143" s="43">
        <f>Volumes!F139*(1+C143)</f>
        <v>97402.468482459633</v>
      </c>
      <c r="E143" s="43">
        <f t="shared" ref="E143:G143" si="289">D143*(1+$C143)</f>
        <v>100102.77886021147</v>
      </c>
      <c r="F143" s="43">
        <f t="shared" si="289"/>
        <v>102877.95054537985</v>
      </c>
      <c r="G143" s="43">
        <f t="shared" si="289"/>
        <v>105730.0589347022</v>
      </c>
      <c r="H143" s="54">
        <f>Volumes!AC139</f>
        <v>8.1362239077304634E-3</v>
      </c>
      <c r="I143" s="43">
        <f>Volumes!J139*(1+H143)</f>
        <v>53702.408511340895</v>
      </c>
      <c r="J143" s="43">
        <f t="shared" ref="J143:L143" si="290">I143*(1+$H143)</f>
        <v>54139.343331373573</v>
      </c>
      <c r="K143" s="43">
        <f t="shared" si="290"/>
        <v>54579.833150935126</v>
      </c>
      <c r="L143" s="43">
        <f t="shared" si="290"/>
        <v>55023.90689429771</v>
      </c>
      <c r="M143" s="54">
        <f>IF(Volumes!AG139="-","-",Volumes!AG139)</f>
        <v>3.0140276927957941E-3</v>
      </c>
      <c r="N143" s="43">
        <f>IF(M143="-","-",IF((Volumes!N139*(1+M143))&gt;=I143,I143,Volumes!N139*(1+M143)))</f>
        <v>44259.999999999993</v>
      </c>
      <c r="O143" s="43">
        <f t="shared" si="218"/>
        <v>44393.400865683128</v>
      </c>
      <c r="P143" s="43">
        <f t="shared" si="253"/>
        <v>44527.203805269681</v>
      </c>
      <c r="Q143" s="43">
        <f t="shared" si="254"/>
        <v>44661.410030621519</v>
      </c>
      <c r="R143" s="43">
        <f t="shared" si="283"/>
        <v>44259.999999999993</v>
      </c>
      <c r="S143" s="43">
        <f t="shared" si="284"/>
        <v>44393.400865683128</v>
      </c>
      <c r="T143" s="43">
        <f t="shared" si="285"/>
        <v>44527.203805269681</v>
      </c>
      <c r="U143" s="43">
        <f t="shared" si="286"/>
        <v>44661.410030621519</v>
      </c>
      <c r="V143" s="44">
        <f>Volumes!S139</f>
        <v>1</v>
      </c>
      <c r="W143" s="43"/>
    </row>
    <row r="144" spans="1:23" x14ac:dyDescent="0.2">
      <c r="A144" s="41">
        <v>133</v>
      </c>
      <c r="B144" s="42" t="s">
        <v>53</v>
      </c>
      <c r="C144" s="54">
        <f>Volumes!Y140</f>
        <v>-1.7461617212573315E-2</v>
      </c>
      <c r="D144" s="43">
        <f>Volumes!F140*(1+C144)</f>
        <v>1737517.9285061369</v>
      </c>
      <c r="E144" s="43">
        <f t="shared" ref="E144:G144" si="291">D144*(1+$C144)</f>
        <v>1707178.0555385794</v>
      </c>
      <c r="F144" s="43">
        <f t="shared" si="291"/>
        <v>1677367.9658190594</v>
      </c>
      <c r="G144" s="43">
        <f t="shared" si="291"/>
        <v>1648078.4084752942</v>
      </c>
      <c r="H144" s="54">
        <f>Volumes!AC140</f>
        <v>7.8725842055587109E-3</v>
      </c>
      <c r="I144" s="43">
        <f>Volumes!J140*(1+H144)</f>
        <v>1281285.2352310901</v>
      </c>
      <c r="J144" s="43">
        <f t="shared" ref="J144:L144" si="292">I144*(1+$H144)</f>
        <v>1291372.2611367858</v>
      </c>
      <c r="K144" s="43">
        <f t="shared" si="292"/>
        <v>1301538.6980033079</v>
      </c>
      <c r="L144" s="43">
        <f t="shared" si="292"/>
        <v>1311785.1710001321</v>
      </c>
      <c r="M144" s="54">
        <f>IF(Volumes!AG140="-","-",Volumes!AG140)</f>
        <v>5.86084238433505E-2</v>
      </c>
      <c r="N144" s="43">
        <f>IF(M144="-","-",IF((Volumes!N140*(1+M144))&gt;=I144,I144,Volumes!N140*(1+M144)))</f>
        <v>853944.48143644398</v>
      </c>
      <c r="O144" s="43">
        <f t="shared" si="218"/>
        <v>903992.82154316118</v>
      </c>
      <c r="P144" s="43">
        <f t="shared" si="253"/>
        <v>956974.41597950901</v>
      </c>
      <c r="Q144" s="43">
        <f t="shared" si="254"/>
        <v>1013061.1781584788</v>
      </c>
      <c r="R144" s="43">
        <f t="shared" si="283"/>
        <v>853944.48143644398</v>
      </c>
      <c r="S144" s="43">
        <f t="shared" si="284"/>
        <v>903992.82154316118</v>
      </c>
      <c r="T144" s="43">
        <f t="shared" si="285"/>
        <v>956974.41597950901</v>
      </c>
      <c r="U144" s="43">
        <f t="shared" si="286"/>
        <v>1013061.1781584788</v>
      </c>
      <c r="V144" s="44">
        <f>Volumes!S140</f>
        <v>1</v>
      </c>
      <c r="W144" s="43"/>
    </row>
    <row r="145" spans="1:23" x14ac:dyDescent="0.2">
      <c r="A145" s="41">
        <v>134</v>
      </c>
      <c r="B145" s="42" t="s">
        <v>175</v>
      </c>
      <c r="C145" s="54">
        <f>Volumes!Y141</f>
        <v>1.049760333962802E-2</v>
      </c>
      <c r="D145" s="43">
        <f>Volumes!F141*(1+C145)</f>
        <v>95457.666597081305</v>
      </c>
      <c r="E145" s="43">
        <f t="shared" ref="E145:G145" si="293">D145*(1+$C145)</f>
        <v>96459.743316743916</v>
      </c>
      <c r="F145" s="43">
        <f t="shared" si="293"/>
        <v>97472.339440325421</v>
      </c>
      <c r="G145" s="43">
        <f t="shared" si="293"/>
        <v>98495.565396355538</v>
      </c>
      <c r="H145" s="54">
        <f>Volumes!AC141</f>
        <v>1.4086009466159427E-2</v>
      </c>
      <c r="I145" s="43">
        <f>Volumes!J141*(1+H145)</f>
        <v>72965.516553109104</v>
      </c>
      <c r="J145" s="43">
        <f t="shared" ref="J145:L145" si="294">I145*(1+$H145)</f>
        <v>73993.309509979415</v>
      </c>
      <c r="K145" s="43">
        <f t="shared" si="294"/>
        <v>75035.579968169448</v>
      </c>
      <c r="L145" s="43">
        <f t="shared" si="294"/>
        <v>76092.531857899841</v>
      </c>
      <c r="M145" s="54" t="str">
        <f>IF(Volumes!AG141="-","-",Volumes!AG141)</f>
        <v>-</v>
      </c>
      <c r="N145" s="43" t="str">
        <f>IF(M145="-","-",IF((Volumes!N141*(1+M145))&gt;=I145,I145,Volumes!N141*(1+M145)))</f>
        <v>-</v>
      </c>
      <c r="O145" s="43" t="str">
        <f t="shared" si="218"/>
        <v>-</v>
      </c>
      <c r="P145" s="43" t="str">
        <f t="shared" si="253"/>
        <v>-</v>
      </c>
      <c r="Q145" s="43" t="str">
        <f t="shared" si="254"/>
        <v>-</v>
      </c>
      <c r="R145" s="43" t="str">
        <f t="shared" si="283"/>
        <v>-</v>
      </c>
      <c r="S145" s="43" t="str">
        <f t="shared" si="284"/>
        <v>-</v>
      </c>
      <c r="T145" s="43" t="str">
        <f t="shared" si="285"/>
        <v>-</v>
      </c>
      <c r="U145" s="43" t="str">
        <f t="shared" si="286"/>
        <v>-</v>
      </c>
      <c r="V145" s="44" t="str">
        <f>Volumes!S141</f>
        <v>-</v>
      </c>
      <c r="W145" s="43"/>
    </row>
    <row r="146" spans="1:23" x14ac:dyDescent="0.2">
      <c r="A146" s="41">
        <v>135</v>
      </c>
      <c r="B146" s="42" t="s">
        <v>176</v>
      </c>
      <c r="C146" s="54">
        <f>Volumes!Y142</f>
        <v>2.7917422405147996E-2</v>
      </c>
      <c r="D146" s="43">
        <f>Volumes!F142*(1+C146)</f>
        <v>246772.13559680386</v>
      </c>
      <c r="E146" s="43">
        <f t="shared" ref="E146:G146" si="295">D146*(1+$C146)</f>
        <v>253661.37754408029</v>
      </c>
      <c r="F146" s="43">
        <f t="shared" si="295"/>
        <v>260742.9493688501</v>
      </c>
      <c r="G146" s="43">
        <f t="shared" si="295"/>
        <v>268022.22042554436</v>
      </c>
      <c r="H146" s="54">
        <f>Volumes!AC142</f>
        <v>-1.4038229694863374E-4</v>
      </c>
      <c r="I146" s="43">
        <f>Volumes!J142*(1+H146)</f>
        <v>131401.55095853499</v>
      </c>
      <c r="J146" s="43">
        <f t="shared" ref="J146:L146" si="296">I146*(1+$H146)</f>
        <v>131383.10450698881</v>
      </c>
      <c r="K146" s="43">
        <f t="shared" si="296"/>
        <v>131364.66064499787</v>
      </c>
      <c r="L146" s="43">
        <f t="shared" si="296"/>
        <v>131346.21937219866</v>
      </c>
      <c r="M146" s="54" t="str">
        <f>IF(Volumes!AG142="-","-",Volumes!AG142)</f>
        <v>-</v>
      </c>
      <c r="N146" s="43" t="str">
        <f>IF(M146="-","-",IF((Volumes!N142*(1+M146))&gt;=I146,I146,Volumes!N142*(1+M146)))</f>
        <v>-</v>
      </c>
      <c r="O146" s="43" t="str">
        <f t="shared" si="218"/>
        <v>-</v>
      </c>
      <c r="P146" s="43" t="str">
        <f t="shared" si="253"/>
        <v>-</v>
      </c>
      <c r="Q146" s="43" t="str">
        <f t="shared" si="254"/>
        <v>-</v>
      </c>
      <c r="R146" s="43" t="str">
        <f t="shared" si="283"/>
        <v>-</v>
      </c>
      <c r="S146" s="43" t="str">
        <f t="shared" si="284"/>
        <v>-</v>
      </c>
      <c r="T146" s="43" t="str">
        <f t="shared" si="285"/>
        <v>-</v>
      </c>
      <c r="U146" s="43" t="str">
        <f t="shared" si="286"/>
        <v>-</v>
      </c>
      <c r="V146" s="44" t="str">
        <f>Volumes!S142</f>
        <v>-</v>
      </c>
      <c r="W146" s="43"/>
    </row>
    <row r="147" spans="1:23" x14ac:dyDescent="0.2">
      <c r="A147" s="41">
        <v>136</v>
      </c>
      <c r="B147" s="42" t="s">
        <v>177</v>
      </c>
      <c r="C147" s="54">
        <f>Volumes!Y143</f>
        <v>2.9072310332408303E-2</v>
      </c>
      <c r="D147" s="43">
        <f>Volumes!F143*(1+C147)</f>
        <v>447829.86655246816</v>
      </c>
      <c r="E147" s="43">
        <f t="shared" ref="E147:G147" si="297">D147*(1+$C147)</f>
        <v>460849.31540900248</v>
      </c>
      <c r="F147" s="43">
        <f t="shared" si="297"/>
        <v>474247.26972305088</v>
      </c>
      <c r="G147" s="43">
        <f t="shared" si="297"/>
        <v>488034.7335227367</v>
      </c>
      <c r="H147" s="54">
        <f>Volumes!AC143</f>
        <v>6.2309660612118352E-2</v>
      </c>
      <c r="I147" s="43">
        <f>Volumes!J143*(1+H147)</f>
        <v>353782.04858331435</v>
      </c>
      <c r="J147" s="43">
        <f t="shared" ref="J147:L147" si="298">I147*(1+$H147)</f>
        <v>375826.08796120062</v>
      </c>
      <c r="K147" s="43">
        <f t="shared" si="298"/>
        <v>399243.68395124318</v>
      </c>
      <c r="L147" s="43">
        <f t="shared" si="298"/>
        <v>424120.42239977693</v>
      </c>
      <c r="M147" s="54">
        <f>IF(Volumes!AG143="-","-",Volumes!AG143)</f>
        <v>0.16145574080164729</v>
      </c>
      <c r="N147" s="43">
        <f>IF(M147="-","-",IF((Volumes!N143*(1+M147))&gt;=I147,I147,Volumes!N143*(1+M147)))</f>
        <v>160338.96501766742</v>
      </c>
      <c r="O147" s="43">
        <f t="shared" si="218"/>
        <v>186226.61139396433</v>
      </c>
      <c r="P147" s="43">
        <f t="shared" si="253"/>
        <v>216293.96689355731</v>
      </c>
      <c r="Q147" s="43">
        <f t="shared" si="254"/>
        <v>251215.86954928358</v>
      </c>
      <c r="R147" s="43">
        <f t="shared" si="283"/>
        <v>160338.96501766742</v>
      </c>
      <c r="S147" s="43">
        <f t="shared" si="284"/>
        <v>186226.61139396433</v>
      </c>
      <c r="T147" s="43">
        <f t="shared" si="285"/>
        <v>216293.96689355731</v>
      </c>
      <c r="U147" s="43">
        <f t="shared" si="286"/>
        <v>251215.86954928358</v>
      </c>
      <c r="V147" s="44">
        <f>Volumes!S143</f>
        <v>1</v>
      </c>
      <c r="W147" s="43"/>
    </row>
    <row r="148" spans="1:23" x14ac:dyDescent="0.2">
      <c r="A148" s="41">
        <v>137</v>
      </c>
      <c r="B148" s="42" t="s">
        <v>178</v>
      </c>
      <c r="C148" s="54">
        <f>Volumes!Y144</f>
        <v>2.7027578340045656E-3</v>
      </c>
      <c r="D148" s="43">
        <f>Volumes!F144*(1+C148)</f>
        <v>650871.26567854953</v>
      </c>
      <c r="E148" s="43">
        <f t="shared" ref="E148:G148" si="299">D148*(1+$C148)</f>
        <v>652630.41309079074</v>
      </c>
      <c r="F148" s="43">
        <f t="shared" si="299"/>
        <v>654394.3150524816</v>
      </c>
      <c r="G148" s="43">
        <f t="shared" si="299"/>
        <v>656162.98441401776</v>
      </c>
      <c r="H148" s="54">
        <f>Volumes!AC144</f>
        <v>1.8545533806086523E-2</v>
      </c>
      <c r="I148" s="43">
        <f>Volumes!J144*(1+H148)</f>
        <v>535363.82929701998</v>
      </c>
      <c r="J148" s="43">
        <f t="shared" ref="J148:L148" si="300">I148*(1+$H148)</f>
        <v>545292.43729180377</v>
      </c>
      <c r="K148" s="43">
        <f t="shared" si="300"/>
        <v>555405.17662180215</v>
      </c>
      <c r="L148" s="43">
        <f t="shared" si="300"/>
        <v>565705.46210091724</v>
      </c>
      <c r="M148" s="54">
        <f>IF(Volumes!AG144="-","-",Volumes!AG144)</f>
        <v>1.4630249123560202E-2</v>
      </c>
      <c r="N148" s="43">
        <f>IF(M148="-","-",IF((Volumes!N144*(1+M148))&gt;=I148,I148,Volumes!N144*(1+M148)))</f>
        <v>274558.9454128354</v>
      </c>
      <c r="O148" s="43">
        <f t="shared" si="218"/>
        <v>278575.81118332711</v>
      </c>
      <c r="P148" s="43">
        <f t="shared" si="253"/>
        <v>282651.44470073702</v>
      </c>
      <c r="Q148" s="43">
        <f t="shared" si="254"/>
        <v>286786.70575184299</v>
      </c>
      <c r="R148" s="43">
        <f t="shared" si="283"/>
        <v>274558.9454128354</v>
      </c>
      <c r="S148" s="43">
        <f t="shared" si="284"/>
        <v>278575.81118332711</v>
      </c>
      <c r="T148" s="43">
        <f t="shared" si="285"/>
        <v>282651.44470073702</v>
      </c>
      <c r="U148" s="43">
        <f t="shared" si="286"/>
        <v>286786.70575184299</v>
      </c>
      <c r="V148" s="44">
        <f>Volumes!S144</f>
        <v>1</v>
      </c>
      <c r="W148" s="43"/>
    </row>
    <row r="149" spans="1:23" x14ac:dyDescent="0.2">
      <c r="A149" s="41">
        <v>138</v>
      </c>
      <c r="B149" s="42" t="s">
        <v>179</v>
      </c>
      <c r="C149" s="54">
        <f>Volumes!Y145</f>
        <v>3.624670408773048E-2</v>
      </c>
      <c r="D149" s="43">
        <f>Volumes!F145*(1+C149)</f>
        <v>119098.94244091514</v>
      </c>
      <c r="E149" s="43">
        <f t="shared" ref="E149:G149" si="301">D149*(1+$C149)</f>
        <v>123415.88656473265</v>
      </c>
      <c r="F149" s="43">
        <f t="shared" si="301"/>
        <v>127889.30568476944</v>
      </c>
      <c r="G149" s="43">
        <f t="shared" si="301"/>
        <v>132524.8715039106</v>
      </c>
      <c r="H149" s="54">
        <f>Volumes!AC145</f>
        <v>1.3043410365444652E-2</v>
      </c>
      <c r="I149" s="43">
        <f>Volumes!J145*(1+H149)</f>
        <v>88641.298406976406</v>
      </c>
      <c r="J149" s="43">
        <f t="shared" ref="J149:L149" si="302">I149*(1+$H149)</f>
        <v>89797.483237424429</v>
      </c>
      <c r="K149" s="43">
        <f t="shared" si="302"/>
        <v>90968.748661074293</v>
      </c>
      <c r="L149" s="43">
        <f t="shared" si="302"/>
        <v>92155.291380291674</v>
      </c>
      <c r="M149" s="54" t="str">
        <f>IF(Volumes!AG145="-","-",Volumes!AG145)</f>
        <v>-</v>
      </c>
      <c r="N149" s="43" t="str">
        <f>IF(M149="-","-",IF((Volumes!N145*(1+M149))&gt;=I149,I149,Volumes!N145*(1+M149)))</f>
        <v>-</v>
      </c>
      <c r="O149" s="43" t="str">
        <f t="shared" si="218"/>
        <v>-</v>
      </c>
      <c r="P149" s="43" t="str">
        <f t="shared" si="253"/>
        <v>-</v>
      </c>
      <c r="Q149" s="43" t="str">
        <f t="shared" si="254"/>
        <v>-</v>
      </c>
      <c r="R149" s="43" t="str">
        <f t="shared" si="283"/>
        <v>-</v>
      </c>
      <c r="S149" s="43" t="str">
        <f t="shared" si="284"/>
        <v>-</v>
      </c>
      <c r="T149" s="43" t="str">
        <f t="shared" si="285"/>
        <v>-</v>
      </c>
      <c r="U149" s="43" t="str">
        <f t="shared" si="286"/>
        <v>-</v>
      </c>
      <c r="V149" s="44" t="str">
        <f>Volumes!S145</f>
        <v>-</v>
      </c>
      <c r="W149" s="43"/>
    </row>
    <row r="150" spans="1:23" x14ac:dyDescent="0.2">
      <c r="A150" s="41">
        <v>139</v>
      </c>
      <c r="B150" s="42" t="s">
        <v>54</v>
      </c>
      <c r="C150" s="54">
        <f>Volumes!Y146</f>
        <v>9.9058728220377465E-3</v>
      </c>
      <c r="D150" s="43">
        <f>Volumes!F146*(1+C150)</f>
        <v>3419617.3312876434</v>
      </c>
      <c r="E150" s="43">
        <f t="shared" ref="E150:G150" si="303">D150*(1+$C150)</f>
        <v>3453491.6256714151</v>
      </c>
      <c r="F150" s="43">
        <f t="shared" si="303"/>
        <v>3487701.4745072885</v>
      </c>
      <c r="G150" s="43">
        <f t="shared" si="303"/>
        <v>3522250.2017549914</v>
      </c>
      <c r="H150" s="54">
        <f>Volumes!AC146</f>
        <v>3.0567092792827318E-2</v>
      </c>
      <c r="I150" s="43">
        <f>Volumes!J146*(1+H150)</f>
        <v>2417723.7970641791</v>
      </c>
      <c r="J150" s="43">
        <f t="shared" ref="J150:L150" si="304">I150*(1+$H150)</f>
        <v>2491626.5847164663</v>
      </c>
      <c r="K150" s="43">
        <f t="shared" si="304"/>
        <v>2567788.3657365697</v>
      </c>
      <c r="L150" s="43">
        <f t="shared" si="304"/>
        <v>2646278.1909843818</v>
      </c>
      <c r="M150" s="54">
        <f>IF(Volumes!AG146="-","-",Volumes!AG146)</f>
        <v>2.3801147317017771E-2</v>
      </c>
      <c r="N150" s="43">
        <f>IF(M150="-","-",IF((Volumes!N146*(1+M150))&gt;=I150,I150,Volumes!N146*(1+M150)))</f>
        <v>1640347.5076462412</v>
      </c>
      <c r="O150" s="43">
        <f t="shared" si="218"/>
        <v>1679389.6603268324</v>
      </c>
      <c r="P150" s="43">
        <f t="shared" si="253"/>
        <v>1719361.0610349481</v>
      </c>
      <c r="Q150" s="43">
        <f t="shared" si="254"/>
        <v>1760283.8269397852</v>
      </c>
      <c r="R150" s="43">
        <f t="shared" si="283"/>
        <v>1640347.5076462412</v>
      </c>
      <c r="S150" s="43">
        <f t="shared" si="284"/>
        <v>1679389.6603268324</v>
      </c>
      <c r="T150" s="43">
        <f t="shared" si="285"/>
        <v>1719361.0610349481</v>
      </c>
      <c r="U150" s="43">
        <f t="shared" si="286"/>
        <v>1760283.8269397852</v>
      </c>
      <c r="V150" s="44">
        <f>Volumes!S146</f>
        <v>1</v>
      </c>
      <c r="W150" s="43"/>
    </row>
    <row r="151" spans="1:23" x14ac:dyDescent="0.2">
      <c r="A151" s="41">
        <v>140</v>
      </c>
      <c r="B151" s="42" t="s">
        <v>180</v>
      </c>
      <c r="C151" s="54">
        <f>Volumes!Y147</f>
        <v>3.9711713270717125E-2</v>
      </c>
      <c r="D151" s="43">
        <f>Volumes!F147*(1+C151)</f>
        <v>145108.40497434093</v>
      </c>
      <c r="E151" s="43">
        <f t="shared" ref="E151:G151" si="305">D151*(1+$C151)</f>
        <v>150870.90834585307</v>
      </c>
      <c r="F151" s="43">
        <f t="shared" si="305"/>
        <v>156862.25059897624</v>
      </c>
      <c r="G151" s="43">
        <f t="shared" si="305"/>
        <v>163091.51931776217</v>
      </c>
      <c r="H151" s="54">
        <f>Volumes!AC147</f>
        <v>4.5921251855882667E-2</v>
      </c>
      <c r="I151" s="43">
        <f>Volumes!J147*(1+H151)</f>
        <v>98657.568002557993</v>
      </c>
      <c r="J151" s="43">
        <f t="shared" ref="J151:L151" si="306">I151*(1+$H151)</f>
        <v>103188.04703029233</v>
      </c>
      <c r="K151" s="43">
        <f t="shared" si="306"/>
        <v>107926.57132648706</v>
      </c>
      <c r="L151" s="43">
        <f t="shared" si="306"/>
        <v>112882.69459031256</v>
      </c>
      <c r="M151" s="54" t="str">
        <f>IF(Volumes!AG147="-","-",Volumes!AG147)</f>
        <v>-</v>
      </c>
      <c r="N151" s="43" t="str">
        <f>IF(M151="-","-",IF((Volumes!N147*(1+M151))&gt;=I151,I151,Volumes!N147*(1+M151)))</f>
        <v>-</v>
      </c>
      <c r="O151" s="43" t="str">
        <f t="shared" si="218"/>
        <v>-</v>
      </c>
      <c r="P151" s="43" t="str">
        <f t="shared" si="253"/>
        <v>-</v>
      </c>
      <c r="Q151" s="43" t="str">
        <f t="shared" si="254"/>
        <v>-</v>
      </c>
      <c r="R151" s="43" t="str">
        <f t="shared" si="283"/>
        <v>-</v>
      </c>
      <c r="S151" s="43" t="str">
        <f t="shared" si="284"/>
        <v>-</v>
      </c>
      <c r="T151" s="43" t="str">
        <f t="shared" si="285"/>
        <v>-</v>
      </c>
      <c r="U151" s="43" t="str">
        <f t="shared" si="286"/>
        <v>-</v>
      </c>
      <c r="V151" s="44" t="str">
        <f>Volumes!S147</f>
        <v>-</v>
      </c>
      <c r="W151" s="43"/>
    </row>
    <row r="152" spans="1:23" x14ac:dyDescent="0.2">
      <c r="A152" s="41">
        <v>141</v>
      </c>
      <c r="B152" s="42" t="s">
        <v>55</v>
      </c>
      <c r="C152" s="54">
        <f>Volumes!Y148</f>
        <v>1.5424580957650407E-3</v>
      </c>
      <c r="D152" s="43">
        <f>Volumes!F148*(1+C152)</f>
        <v>675130.75712023233</v>
      </c>
      <c r="E152" s="43">
        <f t="shared" ref="E152:G152" si="307">D152*(1+$C152)</f>
        <v>676172.11802225246</v>
      </c>
      <c r="F152" s="43">
        <f t="shared" si="307"/>
        <v>677215.08517982648</v>
      </c>
      <c r="G152" s="43">
        <f t="shared" si="307"/>
        <v>678259.66107053636</v>
      </c>
      <c r="H152" s="54">
        <f>Volumes!AC148</f>
        <v>2.1487450290741932E-2</v>
      </c>
      <c r="I152" s="43">
        <f>Volumes!J148*(1+H152)</f>
        <v>516036.05162532727</v>
      </c>
      <c r="J152" s="43">
        <f t="shared" ref="J152:L152" si="308">I152*(1+$H152)</f>
        <v>527124.35063285718</v>
      </c>
      <c r="K152" s="43">
        <f t="shared" si="308"/>
        <v>538450.90891412029</v>
      </c>
      <c r="L152" s="43">
        <f t="shared" si="308"/>
        <v>550020.84605341719</v>
      </c>
      <c r="M152" s="54" t="str">
        <f>IF(Volumes!AG148="-","-",Volumes!AG148)</f>
        <v>-</v>
      </c>
      <c r="N152" s="43" t="str">
        <f>IF(M152="-","-",IF((Volumes!N148*(1+M152))&gt;=I152,I152,Volumes!N148*(1+M152)))</f>
        <v>-</v>
      </c>
      <c r="O152" s="43" t="str">
        <f t="shared" si="218"/>
        <v>-</v>
      </c>
      <c r="P152" s="43" t="str">
        <f t="shared" si="253"/>
        <v>-</v>
      </c>
      <c r="Q152" s="43" t="str">
        <f t="shared" si="254"/>
        <v>-</v>
      </c>
      <c r="R152" s="43" t="str">
        <f t="shared" si="283"/>
        <v>-</v>
      </c>
      <c r="S152" s="43" t="str">
        <f t="shared" si="284"/>
        <v>-</v>
      </c>
      <c r="T152" s="43" t="str">
        <f t="shared" si="285"/>
        <v>-</v>
      </c>
      <c r="U152" s="43" t="str">
        <f t="shared" si="286"/>
        <v>-</v>
      </c>
      <c r="V152" s="44" t="str">
        <f>Volumes!S148</f>
        <v>-</v>
      </c>
      <c r="W152" s="43"/>
    </row>
    <row r="153" spans="1:23" x14ac:dyDescent="0.2">
      <c r="A153" s="41">
        <v>142</v>
      </c>
      <c r="B153" s="42" t="s">
        <v>181</v>
      </c>
      <c r="C153" s="54">
        <f>Volumes!Y149</f>
        <v>2.4782687725013828E-2</v>
      </c>
      <c r="D153" s="43">
        <f>Volumes!F149*(1+C153)</f>
        <v>257304.48679937195</v>
      </c>
      <c r="E153" s="43">
        <f t="shared" ref="E153:G153" si="309">D153*(1+$C153)</f>
        <v>263681.18354596576</v>
      </c>
      <c r="F153" s="43">
        <f t="shared" si="309"/>
        <v>270215.91197674751</v>
      </c>
      <c r="G153" s="43">
        <f t="shared" si="309"/>
        <v>276912.58854159707</v>
      </c>
      <c r="H153" s="54">
        <f>Volumes!AC149</f>
        <v>1.5383010185418761E-2</v>
      </c>
      <c r="I153" s="43">
        <f>Volumes!J149*(1+H153)</f>
        <v>173497.4795673723</v>
      </c>
      <c r="J153" s="43">
        <f t="shared" ref="J153:L153" si="310">I153*(1+$H153)</f>
        <v>176166.39306270165</v>
      </c>
      <c r="K153" s="43">
        <f t="shared" si="310"/>
        <v>178876.36248151367</v>
      </c>
      <c r="L153" s="43">
        <f t="shared" si="310"/>
        <v>181628.01938749745</v>
      </c>
      <c r="M153" s="54" t="str">
        <f>IF(Volumes!AG149="-","-",Volumes!AG149)</f>
        <v>-</v>
      </c>
      <c r="N153" s="43" t="str">
        <f>IF(M153="-","-",IF((Volumes!N149*(1+M153))&gt;=I153,I153,Volumes!N149*(1+M153)))</f>
        <v>-</v>
      </c>
      <c r="O153" s="43" t="str">
        <f t="shared" si="218"/>
        <v>-</v>
      </c>
      <c r="P153" s="43" t="str">
        <f t="shared" si="253"/>
        <v>-</v>
      </c>
      <c r="Q153" s="43" t="str">
        <f t="shared" si="254"/>
        <v>-</v>
      </c>
      <c r="R153" s="43" t="str">
        <f t="shared" si="283"/>
        <v>-</v>
      </c>
      <c r="S153" s="43" t="str">
        <f t="shared" si="284"/>
        <v>-</v>
      </c>
      <c r="T153" s="43" t="str">
        <f t="shared" si="285"/>
        <v>-</v>
      </c>
      <c r="U153" s="43" t="str">
        <f t="shared" si="286"/>
        <v>-</v>
      </c>
      <c r="V153" s="44" t="str">
        <f>Volumes!S149</f>
        <v>-</v>
      </c>
      <c r="W153" s="43"/>
    </row>
    <row r="154" spans="1:23" x14ac:dyDescent="0.2">
      <c r="A154" s="41">
        <v>143</v>
      </c>
      <c r="B154" s="42" t="s">
        <v>182</v>
      </c>
      <c r="C154" s="54">
        <f>Volumes!Y150</f>
        <v>-6.3519039600981658E-3</v>
      </c>
      <c r="D154" s="43">
        <f>Volumes!F150*(1+C154)</f>
        <v>145782.08676239816</v>
      </c>
      <c r="E154" s="43">
        <f t="shared" ref="E154:G154" si="311">D154*(1+$C154)</f>
        <v>144856.09294818071</v>
      </c>
      <c r="F154" s="43">
        <f t="shared" si="311"/>
        <v>143935.98095773879</v>
      </c>
      <c r="G154" s="43">
        <f t="shared" si="311"/>
        <v>143021.7134302927</v>
      </c>
      <c r="H154" s="54">
        <f>Volumes!AC150</f>
        <v>2.9071675408929871E-2</v>
      </c>
      <c r="I154" s="43">
        <f>Volumes!J150*(1+H154)</f>
        <v>142778.549604612</v>
      </c>
      <c r="J154" s="43">
        <f t="shared" ref="J154:L154" si="312">I154*(1+$H154)</f>
        <v>146929.36125407508</v>
      </c>
      <c r="K154" s="43">
        <f t="shared" si="312"/>
        <v>151200.84395249496</v>
      </c>
      <c r="L154" s="43">
        <f t="shared" si="312"/>
        <v>155596.50580943818</v>
      </c>
      <c r="M154" s="54" t="str">
        <f>IF(Volumes!AG150="-","-",Volumes!AG150)</f>
        <v>-</v>
      </c>
      <c r="N154" s="43" t="str">
        <f>IF(M154="-","-",IF((Volumes!N150*(1+M154))&gt;=I154,I154,Volumes!N150*(1+M154)))</f>
        <v>-</v>
      </c>
      <c r="O154" s="43" t="str">
        <f t="shared" si="218"/>
        <v>-</v>
      </c>
      <c r="P154" s="43" t="str">
        <f t="shared" si="253"/>
        <v>-</v>
      </c>
      <c r="Q154" s="43" t="str">
        <f t="shared" si="254"/>
        <v>-</v>
      </c>
      <c r="R154" s="43" t="str">
        <f t="shared" si="283"/>
        <v>-</v>
      </c>
      <c r="S154" s="43" t="str">
        <f t="shared" si="284"/>
        <v>-</v>
      </c>
      <c r="T154" s="43" t="str">
        <f t="shared" si="285"/>
        <v>-</v>
      </c>
      <c r="U154" s="43" t="str">
        <f t="shared" si="286"/>
        <v>-</v>
      </c>
      <c r="V154" s="44" t="str">
        <f>Volumes!S150</f>
        <v>-</v>
      </c>
      <c r="W154" s="43"/>
    </row>
    <row r="155" spans="1:23" x14ac:dyDescent="0.2">
      <c r="A155" s="41">
        <v>144</v>
      </c>
      <c r="B155" s="42" t="s">
        <v>56</v>
      </c>
      <c r="C155" s="54">
        <f>Volumes!Y151</f>
        <v>-4.901318605083315E-2</v>
      </c>
      <c r="D155" s="43">
        <f>Volumes!F151*(1+C155)</f>
        <v>479340.14863700781</v>
      </c>
      <c r="E155" s="43">
        <f t="shared" ref="E155:G155" si="313">D155*(1+$C155)</f>
        <v>455846.1607502281</v>
      </c>
      <c r="F155" s="43">
        <f t="shared" si="313"/>
        <v>433503.68806281919</v>
      </c>
      <c r="G155" s="43">
        <f t="shared" si="313"/>
        <v>412256.2911460739</v>
      </c>
      <c r="H155" s="54">
        <f>Volumes!AC151</f>
        <v>5.6428834650464636E-3</v>
      </c>
      <c r="I155" s="43">
        <f>Volumes!J151*(1+H155)</f>
        <v>407286.37344622723</v>
      </c>
      <c r="J155" s="43">
        <f t="shared" ref="J155:L155" si="314">I155*(1+$H155)</f>
        <v>409584.64298848563</v>
      </c>
      <c r="K155" s="43">
        <f t="shared" si="314"/>
        <v>411895.88139794226</v>
      </c>
      <c r="L155" s="43">
        <f t="shared" si="314"/>
        <v>414220.1618564034</v>
      </c>
      <c r="M155" s="54" t="str">
        <f>IF(Volumes!AG151="-","-",Volumes!AG151)</f>
        <v>-</v>
      </c>
      <c r="N155" s="43" t="str">
        <f>IF(M155="-","-",IF((Volumes!N151*(1+M155))&gt;=I155,I155,Volumes!N151*(1+M155)))</f>
        <v>-</v>
      </c>
      <c r="O155" s="43" t="str">
        <f t="shared" si="218"/>
        <v>-</v>
      </c>
      <c r="P155" s="43" t="str">
        <f t="shared" si="253"/>
        <v>-</v>
      </c>
      <c r="Q155" s="43" t="str">
        <f t="shared" si="254"/>
        <v>-</v>
      </c>
      <c r="R155" s="43" t="str">
        <f t="shared" si="283"/>
        <v>-</v>
      </c>
      <c r="S155" s="43" t="str">
        <f t="shared" si="284"/>
        <v>-</v>
      </c>
      <c r="T155" s="43" t="str">
        <f t="shared" si="285"/>
        <v>-</v>
      </c>
      <c r="U155" s="43" t="str">
        <f t="shared" si="286"/>
        <v>-</v>
      </c>
      <c r="V155" s="44" t="str">
        <f>Volumes!S151</f>
        <v>-</v>
      </c>
      <c r="W155" s="43"/>
    </row>
    <row r="156" spans="1:23" x14ac:dyDescent="0.2">
      <c r="A156" s="41">
        <v>145</v>
      </c>
      <c r="B156" s="42" t="s">
        <v>183</v>
      </c>
      <c r="C156" s="54">
        <f>Volumes!Y152</f>
        <v>1.3465612818824387E-2</v>
      </c>
      <c r="D156" s="43">
        <f>Volumes!F152*(1+C156)</f>
        <v>1702447.5080639753</v>
      </c>
      <c r="E156" s="43">
        <f t="shared" ref="E156:G156" si="315">D156*(1+$C156)</f>
        <v>1725372.0070519373</v>
      </c>
      <c r="F156" s="43">
        <f t="shared" si="315"/>
        <v>1748605.1984673366</v>
      </c>
      <c r="G156" s="43">
        <f t="shared" si="315"/>
        <v>1772151.2390428814</v>
      </c>
      <c r="H156" s="54">
        <f>Volumes!AC152</f>
        <v>8.5853772991741923E-3</v>
      </c>
      <c r="I156" s="43">
        <f>Volumes!J152*(1+H156)</f>
        <v>1138788.7065816112</v>
      </c>
      <c r="J156" s="43">
        <f t="shared" ref="J156:L156" si="316">I156*(1+$H156)</f>
        <v>1148565.6372916528</v>
      </c>
      <c r="K156" s="43">
        <f t="shared" si="316"/>
        <v>1158426.506640668</v>
      </c>
      <c r="L156" s="43">
        <f t="shared" si="316"/>
        <v>1168372.0352735424</v>
      </c>
      <c r="M156" s="54" t="str">
        <f>IF(Volumes!AG152="-","-",Volumes!AG152)</f>
        <v>-</v>
      </c>
      <c r="N156" s="43" t="str">
        <f>IF(M156="-","-",IF((Volumes!N152*(1+M156))&gt;=I156,I156,Volumes!N152*(1+M156)))</f>
        <v>-</v>
      </c>
      <c r="O156" s="43" t="str">
        <f t="shared" si="218"/>
        <v>-</v>
      </c>
      <c r="P156" s="43" t="str">
        <f t="shared" si="253"/>
        <v>-</v>
      </c>
      <c r="Q156" s="43" t="str">
        <f t="shared" si="254"/>
        <v>-</v>
      </c>
      <c r="R156" s="43" t="str">
        <f t="shared" si="283"/>
        <v>-</v>
      </c>
      <c r="S156" s="43" t="str">
        <f t="shared" si="284"/>
        <v>-</v>
      </c>
      <c r="T156" s="43" t="str">
        <f t="shared" si="285"/>
        <v>-</v>
      </c>
      <c r="U156" s="43" t="str">
        <f t="shared" si="286"/>
        <v>-</v>
      </c>
      <c r="V156" s="44" t="str">
        <f>Volumes!S152</f>
        <v>-</v>
      </c>
      <c r="W156" s="43"/>
    </row>
    <row r="157" spans="1:23" x14ac:dyDescent="0.2">
      <c r="A157" s="41">
        <v>146</v>
      </c>
      <c r="B157" s="42" t="s">
        <v>184</v>
      </c>
      <c r="C157" s="54">
        <f>Volumes!Y153</f>
        <v>-1.0319740117509765E-2</v>
      </c>
      <c r="D157" s="43">
        <f>Volumes!F153*(1+C157)</f>
        <v>1817129.1625242629</v>
      </c>
      <c r="E157" s="43">
        <f t="shared" ref="E157:G157" si="317">D157*(1+$C157)</f>
        <v>1798376.8618070644</v>
      </c>
      <c r="F157" s="43">
        <f t="shared" si="317"/>
        <v>1779818.0799598726</v>
      </c>
      <c r="G157" s="43">
        <f t="shared" si="317"/>
        <v>1761450.8199182416</v>
      </c>
      <c r="H157" s="54">
        <f>Volumes!AC153</f>
        <v>5.8070178028216202E-3</v>
      </c>
      <c r="I157" s="43">
        <f>Volumes!J153*(1+H157)</f>
        <v>1278877.5882941808</v>
      </c>
      <c r="J157" s="43">
        <f t="shared" ref="J157:L157" si="318">I157*(1+$H157)</f>
        <v>1286304.0532170346</v>
      </c>
      <c r="K157" s="43">
        <f t="shared" si="318"/>
        <v>1293773.6437539074</v>
      </c>
      <c r="L157" s="43">
        <f t="shared" si="318"/>
        <v>1301286.6103360076</v>
      </c>
      <c r="M157" s="54">
        <f>IF(Volumes!AG153="-","-",Volumes!AG153)</f>
        <v>9.1786438725804567E-2</v>
      </c>
      <c r="N157" s="43">
        <f>IF(M157="-","-",IF((Volumes!N153*(1+M157))&gt;=I157,I157,Volumes!N153*(1+M157)))</f>
        <v>631706.54166031175</v>
      </c>
      <c r="O157" s="43">
        <f t="shared" si="218"/>
        <v>689688.6354391058</v>
      </c>
      <c r="P157" s="43">
        <f t="shared" si="253"/>
        <v>752992.69911572104</v>
      </c>
      <c r="Q157" s="43">
        <f t="shared" si="254"/>
        <v>822107.21735408437</v>
      </c>
      <c r="R157" s="43">
        <f t="shared" si="283"/>
        <v>631706.54166031175</v>
      </c>
      <c r="S157" s="43">
        <f t="shared" si="284"/>
        <v>689688.6354391058</v>
      </c>
      <c r="T157" s="43">
        <f t="shared" si="285"/>
        <v>752992.69911572104</v>
      </c>
      <c r="U157" s="43">
        <f t="shared" si="286"/>
        <v>822107.21735408437</v>
      </c>
      <c r="V157" s="44">
        <f>Volumes!S153</f>
        <v>1</v>
      </c>
      <c r="W157" s="43"/>
    </row>
    <row r="158" spans="1:23" x14ac:dyDescent="0.2">
      <c r="A158" s="41">
        <v>147</v>
      </c>
      <c r="B158" s="42" t="s">
        <v>185</v>
      </c>
      <c r="C158" s="54">
        <f>Volumes!Y154</f>
        <v>1.3799546815799335E-2</v>
      </c>
      <c r="D158" s="43">
        <f>Volumes!F154*(1+C158)</f>
        <v>97078.403204440503</v>
      </c>
      <c r="E158" s="43">
        <f t="shared" ref="E158:G158" si="319">D158*(1+$C158)</f>
        <v>98418.041174263228</v>
      </c>
      <c r="F158" s="43">
        <f t="shared" si="319"/>
        <v>99776.165540966744</v>
      </c>
      <c r="G158" s="43">
        <f t="shared" si="319"/>
        <v>101153.03140845026</v>
      </c>
      <c r="H158" s="54">
        <f>Volumes!AC154</f>
        <v>7.3351218886928381E-3</v>
      </c>
      <c r="I158" s="43">
        <f>Volumes!J154*(1+H158)</f>
        <v>73133.53718424098</v>
      </c>
      <c r="J158" s="43">
        <f t="shared" ref="J158:L158" si="320">I158*(1+$H158)</f>
        <v>73669.98059363864</v>
      </c>
      <c r="K158" s="43">
        <f t="shared" si="320"/>
        <v>74210.358880830609</v>
      </c>
      <c r="L158" s="43">
        <f t="shared" si="320"/>
        <v>74754.700908625135</v>
      </c>
      <c r="M158" s="54" t="str">
        <f>IF(Volumes!AG154="-","-",Volumes!AG154)</f>
        <v>-</v>
      </c>
      <c r="N158" s="43" t="str">
        <f>IF(M158="-","-",IF((Volumes!N154*(1+M158))&gt;=I158,I158,Volumes!N154*(1+M158)))</f>
        <v>-</v>
      </c>
      <c r="O158" s="43" t="str">
        <f t="shared" si="218"/>
        <v>-</v>
      </c>
      <c r="P158" s="43" t="str">
        <f t="shared" si="253"/>
        <v>-</v>
      </c>
      <c r="Q158" s="43" t="str">
        <f t="shared" si="254"/>
        <v>-</v>
      </c>
      <c r="R158" s="43" t="str">
        <f t="shared" si="283"/>
        <v>-</v>
      </c>
      <c r="S158" s="43" t="str">
        <f t="shared" si="284"/>
        <v>-</v>
      </c>
      <c r="T158" s="43" t="str">
        <f t="shared" si="285"/>
        <v>-</v>
      </c>
      <c r="U158" s="43" t="str">
        <f t="shared" si="286"/>
        <v>-</v>
      </c>
      <c r="V158" s="44" t="str">
        <f>Volumes!S154</f>
        <v>-</v>
      </c>
      <c r="W158" s="43"/>
    </row>
    <row r="159" spans="1:23" x14ac:dyDescent="0.2">
      <c r="A159" s="41">
        <v>148</v>
      </c>
      <c r="B159" s="42" t="s">
        <v>186</v>
      </c>
      <c r="C159" s="54">
        <f>Volumes!Y155</f>
        <v>2.5852286819239404E-2</v>
      </c>
      <c r="D159" s="43">
        <f>Volumes!F155*(1+C159)</f>
        <v>157339.2430335028</v>
      </c>
      <c r="E159" s="43">
        <f t="shared" ref="E159:G159" si="321">D159*(1+$C159)</f>
        <v>161406.82227232694</v>
      </c>
      <c r="F159" s="43">
        <f t="shared" si="321"/>
        <v>165579.55773629315</v>
      </c>
      <c r="G159" s="43">
        <f t="shared" si="321"/>
        <v>169860.16795429462</v>
      </c>
      <c r="H159" s="54">
        <f>Volumes!AC155</f>
        <v>1.4946029033706504E-2</v>
      </c>
      <c r="I159" s="43">
        <f>Volumes!J155*(1+H159)</f>
        <v>117487.10748285476</v>
      </c>
      <c r="J159" s="43">
        <f t="shared" ref="J159:L159" si="322">I159*(1+$H159)</f>
        <v>119243.07320237969</v>
      </c>
      <c r="K159" s="43">
        <f t="shared" si="322"/>
        <v>121025.28363653083</v>
      </c>
      <c r="L159" s="43">
        <f t="shared" si="322"/>
        <v>122834.13103957498</v>
      </c>
      <c r="M159" s="54" t="str">
        <f>IF(Volumes!AG155="-","-",Volumes!AG155)</f>
        <v>-</v>
      </c>
      <c r="N159" s="43" t="str">
        <f>IF(M159="-","-",IF((Volumes!N155*(1+M159))&gt;=I159,I159,Volumes!N155*(1+M159)))</f>
        <v>-</v>
      </c>
      <c r="O159" s="43" t="str">
        <f t="shared" si="218"/>
        <v>-</v>
      </c>
      <c r="P159" s="43" t="str">
        <f t="shared" si="253"/>
        <v>-</v>
      </c>
      <c r="Q159" s="43" t="str">
        <f t="shared" si="254"/>
        <v>-</v>
      </c>
      <c r="R159" s="43" t="str">
        <f t="shared" si="283"/>
        <v>-</v>
      </c>
      <c r="S159" s="43" t="str">
        <f t="shared" si="284"/>
        <v>-</v>
      </c>
      <c r="T159" s="43" t="str">
        <f t="shared" si="285"/>
        <v>-</v>
      </c>
      <c r="U159" s="43" t="str">
        <f t="shared" si="286"/>
        <v>-</v>
      </c>
      <c r="V159" s="44" t="str">
        <f>Volumes!S155</f>
        <v>-</v>
      </c>
      <c r="W159" s="43"/>
    </row>
    <row r="160" spans="1:23" x14ac:dyDescent="0.2">
      <c r="A160" s="41">
        <v>149</v>
      </c>
      <c r="B160" s="42" t="s">
        <v>187</v>
      </c>
      <c r="C160" s="54">
        <f>Volumes!Y156</f>
        <v>1.7253468148028188E-2</v>
      </c>
      <c r="D160" s="43">
        <f>Volumes!F156*(1+C160)</f>
        <v>700550.36916662683</v>
      </c>
      <c r="E160" s="43">
        <f t="shared" ref="E160:G160" si="323">D160*(1+$C160)</f>
        <v>712637.29264713253</v>
      </c>
      <c r="F160" s="43">
        <f t="shared" si="323"/>
        <v>724932.75747691677</v>
      </c>
      <c r="G160" s="43">
        <f t="shared" si="323"/>
        <v>737440.36171750689</v>
      </c>
      <c r="H160" s="54">
        <f>Volumes!AC156</f>
        <v>1.3495202857496218E-2</v>
      </c>
      <c r="I160" s="43">
        <f>Volumes!J156*(1+H160)</f>
        <v>483145.32514460274</v>
      </c>
      <c r="J160" s="43">
        <f t="shared" ref="J160:L160" si="324">I160*(1+$H160)</f>
        <v>489665.4693170801</v>
      </c>
      <c r="K160" s="43">
        <f t="shared" si="324"/>
        <v>496273.60415782518</v>
      </c>
      <c r="L160" s="43">
        <f t="shared" si="324"/>
        <v>502970.91711875575</v>
      </c>
      <c r="M160" s="54" t="str">
        <f>IF(Volumes!AG156="-","-",Volumes!AG156)</f>
        <v>-</v>
      </c>
      <c r="N160" s="43" t="str">
        <f>IF(M160="-","-",IF((Volumes!N156*(1+M160))&gt;=I160,I160,Volumes!N156*(1+M160)))</f>
        <v>-</v>
      </c>
      <c r="O160" s="43" t="str">
        <f t="shared" si="218"/>
        <v>-</v>
      </c>
      <c r="P160" s="43" t="str">
        <f t="shared" si="253"/>
        <v>-</v>
      </c>
      <c r="Q160" s="43" t="str">
        <f t="shared" si="254"/>
        <v>-</v>
      </c>
      <c r="R160" s="43" t="str">
        <f t="shared" si="283"/>
        <v>-</v>
      </c>
      <c r="S160" s="43" t="str">
        <f t="shared" si="284"/>
        <v>-</v>
      </c>
      <c r="T160" s="43" t="str">
        <f t="shared" si="285"/>
        <v>-</v>
      </c>
      <c r="U160" s="43" t="str">
        <f t="shared" si="286"/>
        <v>-</v>
      </c>
      <c r="V160" s="44" t="str">
        <f>Volumes!S156</f>
        <v>-</v>
      </c>
      <c r="W160" s="43"/>
    </row>
    <row r="161" spans="1:23" x14ac:dyDescent="0.2">
      <c r="A161" s="41">
        <v>150</v>
      </c>
      <c r="B161" s="42" t="s">
        <v>188</v>
      </c>
      <c r="C161" s="54">
        <f>Volumes!Y157</f>
        <v>-1.1533503697660931E-2</v>
      </c>
      <c r="D161" s="43">
        <f>Volumes!F157*(1+C161)</f>
        <v>379603.75397447619</v>
      </c>
      <c r="E161" s="43">
        <f t="shared" ref="E161:G161" si="325">D161*(1+$C161)</f>
        <v>375225.59267436562</v>
      </c>
      <c r="F161" s="43">
        <f t="shared" si="325"/>
        <v>370897.92691379879</v>
      </c>
      <c r="G161" s="43">
        <f t="shared" si="325"/>
        <v>366620.17430228373</v>
      </c>
      <c r="H161" s="54">
        <f>Volumes!AC157</f>
        <v>2.9781947556059055E-3</v>
      </c>
      <c r="I161" s="43">
        <f>Volumes!J157*(1+H161)</f>
        <v>278106.79682002921</v>
      </c>
      <c r="J161" s="43">
        <f t="shared" ref="J161:L161" si="326">I161*(1+$H161)</f>
        <v>278935.05302381702</v>
      </c>
      <c r="K161" s="43">
        <f t="shared" si="326"/>
        <v>279765.77593588724</v>
      </c>
      <c r="L161" s="43">
        <f t="shared" si="326"/>
        <v>280598.97290257755</v>
      </c>
      <c r="M161" s="54" t="str">
        <f>IF(Volumes!AG157="-","-",Volumes!AG157)</f>
        <v>-</v>
      </c>
      <c r="N161" s="43" t="str">
        <f>IF(M161="-","-",IF((Volumes!N157*(1+M161))&gt;=I161,I161,Volumes!N157*(1+M161)))</f>
        <v>-</v>
      </c>
      <c r="O161" s="43" t="str">
        <f t="shared" si="218"/>
        <v>-</v>
      </c>
      <c r="P161" s="43" t="str">
        <f t="shared" si="253"/>
        <v>-</v>
      </c>
      <c r="Q161" s="43" t="str">
        <f t="shared" si="254"/>
        <v>-</v>
      </c>
      <c r="R161" s="43" t="str">
        <f t="shared" si="283"/>
        <v>-</v>
      </c>
      <c r="S161" s="43" t="str">
        <f t="shared" si="284"/>
        <v>-</v>
      </c>
      <c r="T161" s="43" t="str">
        <f t="shared" si="285"/>
        <v>-</v>
      </c>
      <c r="U161" s="43" t="str">
        <f t="shared" si="286"/>
        <v>-</v>
      </c>
      <c r="V161" s="44" t="str">
        <f>Volumes!S157</f>
        <v>-</v>
      </c>
      <c r="W161" s="43"/>
    </row>
    <row r="162" spans="1:23" x14ac:dyDescent="0.2">
      <c r="A162" s="41">
        <v>151</v>
      </c>
      <c r="B162" s="42" t="s">
        <v>189</v>
      </c>
      <c r="C162" s="54">
        <f>Volumes!Y158</f>
        <v>1.1985796537819055E-2</v>
      </c>
      <c r="D162" s="43">
        <f>Volumes!F158*(1+C162)</f>
        <v>149658.53150679189</v>
      </c>
      <c r="E162" s="43">
        <f t="shared" ref="E162:G162" si="327">D162*(1+$C162)</f>
        <v>151452.30821558106</v>
      </c>
      <c r="F162" s="43">
        <f t="shared" si="327"/>
        <v>153267.58476703605</v>
      </c>
      <c r="G162" s="43">
        <f t="shared" si="327"/>
        <v>155104.61885389665</v>
      </c>
      <c r="H162" s="54">
        <f>Volumes!AC158</f>
        <v>2.0896509537746502E-3</v>
      </c>
      <c r="I162" s="43">
        <f>Volumes!J158*(1+H162)</f>
        <v>112360.30420284293</v>
      </c>
      <c r="J162" s="43">
        <f t="shared" ref="J162:L162" si="328">I162*(1+$H162)</f>
        <v>112595.09801968682</v>
      </c>
      <c r="K162" s="43">
        <f t="shared" si="328"/>
        <v>112830.38247365401</v>
      </c>
      <c r="L162" s="43">
        <f t="shared" si="328"/>
        <v>113066.15859000484</v>
      </c>
      <c r="M162" s="54" t="str">
        <f>IF(Volumes!AG158="-","-",Volumes!AG158)</f>
        <v>-</v>
      </c>
      <c r="N162" s="43" t="str">
        <f>IF(M162="-","-",IF((Volumes!N158*(1+M162))&gt;=I162,I162,Volumes!N158*(1+M162)))</f>
        <v>-</v>
      </c>
      <c r="O162" s="43" t="str">
        <f t="shared" si="218"/>
        <v>-</v>
      </c>
      <c r="P162" s="43" t="str">
        <f t="shared" si="253"/>
        <v>-</v>
      </c>
      <c r="Q162" s="43" t="str">
        <f t="shared" si="254"/>
        <v>-</v>
      </c>
      <c r="R162" s="43" t="str">
        <f t="shared" si="283"/>
        <v>-</v>
      </c>
      <c r="S162" s="43" t="str">
        <f t="shared" si="284"/>
        <v>-</v>
      </c>
      <c r="T162" s="43" t="str">
        <f t="shared" si="285"/>
        <v>-</v>
      </c>
      <c r="U162" s="43" t="str">
        <f t="shared" si="286"/>
        <v>-</v>
      </c>
      <c r="V162" s="44" t="str">
        <f>Volumes!S158</f>
        <v>-</v>
      </c>
      <c r="W162" s="43"/>
    </row>
    <row r="163" spans="1:23" x14ac:dyDescent="0.2">
      <c r="A163" s="41">
        <v>152</v>
      </c>
      <c r="B163" s="42" t="s">
        <v>190</v>
      </c>
      <c r="C163" s="54">
        <f>Volumes!Y159</f>
        <v>7.2953928596479452E-3</v>
      </c>
      <c r="D163" s="43">
        <f>Volumes!F159*(1+C163)</f>
        <v>472735.8154137471</v>
      </c>
      <c r="E163" s="43">
        <f t="shared" ref="E163:G163" si="329">D163*(1+$C163)</f>
        <v>476184.60890601639</v>
      </c>
      <c r="F163" s="43">
        <f t="shared" si="329"/>
        <v>479658.56270170363</v>
      </c>
      <c r="G163" s="43">
        <f t="shared" si="329"/>
        <v>483157.86035510665</v>
      </c>
      <c r="H163" s="54">
        <f>Volumes!AC159</f>
        <v>4.6365592962078185E-2</v>
      </c>
      <c r="I163" s="43">
        <f>Volumes!J159*(1+H163)</f>
        <v>407719.49239445262</v>
      </c>
      <c r="J163" s="43">
        <f t="shared" ref="J163:L163" si="330">I163*(1+$H163)</f>
        <v>426623.64842151891</v>
      </c>
      <c r="K163" s="43">
        <f t="shared" si="330"/>
        <v>446404.30685222778</v>
      </c>
      <c r="L163" s="43">
        <f t="shared" si="330"/>
        <v>467102.1072402568</v>
      </c>
      <c r="M163" s="54" t="str">
        <f>IF(Volumes!AG159="-","-",Volumes!AG159)</f>
        <v>-</v>
      </c>
      <c r="N163" s="43" t="str">
        <f>IF(M163="-","-",IF((Volumes!N159*(1+M163))&gt;=I163,I163,Volumes!N159*(1+M163)))</f>
        <v>-</v>
      </c>
      <c r="O163" s="43" t="str">
        <f t="shared" si="218"/>
        <v>-</v>
      </c>
      <c r="P163" s="43" t="str">
        <f t="shared" si="253"/>
        <v>-</v>
      </c>
      <c r="Q163" s="43" t="str">
        <f t="shared" si="254"/>
        <v>-</v>
      </c>
      <c r="R163" s="43" t="str">
        <f t="shared" si="283"/>
        <v>-</v>
      </c>
      <c r="S163" s="43" t="str">
        <f t="shared" si="284"/>
        <v>-</v>
      </c>
      <c r="T163" s="43" t="str">
        <f t="shared" si="285"/>
        <v>-</v>
      </c>
      <c r="U163" s="43" t="str">
        <f t="shared" si="286"/>
        <v>-</v>
      </c>
      <c r="V163" s="44" t="str">
        <f>Volumes!S159</f>
        <v>-</v>
      </c>
      <c r="W163" s="43"/>
    </row>
    <row r="164" spans="1:23" x14ac:dyDescent="0.2">
      <c r="A164" s="41">
        <v>153</v>
      </c>
      <c r="B164" s="42" t="s">
        <v>191</v>
      </c>
      <c r="C164" s="54">
        <f>Volumes!Y160</f>
        <v>7.3682018303734206E-2</v>
      </c>
      <c r="D164" s="43">
        <f>Volumes!F160*(1+C164)</f>
        <v>248334.8773758412</v>
      </c>
      <c r="E164" s="43">
        <f t="shared" ref="E164:G164" si="331">D164*(1+$C164)</f>
        <v>266632.69235610351</v>
      </c>
      <c r="F164" s="43">
        <f t="shared" si="331"/>
        <v>286278.72727465985</v>
      </c>
      <c r="G164" s="43">
        <f t="shared" si="331"/>
        <v>307372.32169768104</v>
      </c>
      <c r="H164" s="54">
        <f>Volumes!AC160</f>
        <v>7.7451169273647395E-3</v>
      </c>
      <c r="I164" s="43">
        <f>Volumes!J160*(1+H164)</f>
        <v>142769.26620533364</v>
      </c>
      <c r="J164" s="43">
        <f t="shared" ref="J164:L164" si="332">I164*(1+$H164)</f>
        <v>143875.03086572801</v>
      </c>
      <c r="K164" s="43">
        <f t="shared" si="332"/>
        <v>144989.35980271129</v>
      </c>
      <c r="L164" s="43">
        <f t="shared" si="332"/>
        <v>146112.31934760706</v>
      </c>
      <c r="M164" s="54" t="str">
        <f>IF(Volumes!AG160="-","-",Volumes!AG160)</f>
        <v>-</v>
      </c>
      <c r="N164" s="43" t="str">
        <f>IF(M164="-","-",IF((Volumes!N160*(1+M164))&gt;=I164,I164,Volumes!N160*(1+M164)))</f>
        <v>-</v>
      </c>
      <c r="O164" s="43" t="str">
        <f t="shared" si="218"/>
        <v>-</v>
      </c>
      <c r="P164" s="43" t="str">
        <f t="shared" si="253"/>
        <v>-</v>
      </c>
      <c r="Q164" s="43" t="str">
        <f t="shared" si="254"/>
        <v>-</v>
      </c>
      <c r="R164" s="43" t="str">
        <f t="shared" si="283"/>
        <v>-</v>
      </c>
      <c r="S164" s="43" t="str">
        <f t="shared" si="284"/>
        <v>-</v>
      </c>
      <c r="T164" s="43" t="str">
        <f t="shared" si="285"/>
        <v>-</v>
      </c>
      <c r="U164" s="43" t="str">
        <f t="shared" si="286"/>
        <v>-</v>
      </c>
      <c r="V164" s="44" t="str">
        <f>Volumes!S160</f>
        <v>-</v>
      </c>
      <c r="W164" s="43"/>
    </row>
    <row r="165" spans="1:23" x14ac:dyDescent="0.2">
      <c r="A165" s="41">
        <v>154</v>
      </c>
      <c r="B165" s="42" t="s">
        <v>57</v>
      </c>
      <c r="C165" s="54">
        <f>Volumes!Y161</f>
        <v>1.9613639055092058E-2</v>
      </c>
      <c r="D165" s="43">
        <f>Volumes!F161*(1+C165)</f>
        <v>5562661.2675927477</v>
      </c>
      <c r="E165" s="43">
        <f t="shared" ref="E165:G165" si="333">D165*(1+$C165)</f>
        <v>5671765.2978810528</v>
      </c>
      <c r="F165" s="43">
        <f t="shared" si="333"/>
        <v>5783009.2552388888</v>
      </c>
      <c r="G165" s="43">
        <f t="shared" si="333"/>
        <v>5896435.1114234012</v>
      </c>
      <c r="H165" s="54">
        <f>Volumes!AC161</f>
        <v>1.5578246844381567E-2</v>
      </c>
      <c r="I165" s="43">
        <f>Volumes!J161*(1+H165)</f>
        <v>3841478.5443359558</v>
      </c>
      <c r="J165" s="43">
        <f t="shared" ref="J165:L165" si="334">I165*(1+$H165)</f>
        <v>3901322.0453470163</v>
      </c>
      <c r="K165" s="43">
        <f t="shared" si="334"/>
        <v>3962097.8031888595</v>
      </c>
      <c r="L165" s="43">
        <f t="shared" si="334"/>
        <v>4023820.3407885171</v>
      </c>
      <c r="M165" s="54">
        <f>IF(Volumes!AG161="-","-",Volumes!AG161)</f>
        <v>0.18693392313942048</v>
      </c>
      <c r="N165" s="43">
        <f>IF(M165="-","-",IF((Volumes!N161*(1+M165))&gt;=I165,I165,Volumes!N161*(1+M165)))</f>
        <v>1546889.4393402969</v>
      </c>
      <c r="O165" s="43">
        <f t="shared" si="218"/>
        <v>1836055.5508991173</v>
      </c>
      <c r="P165" s="43">
        <f t="shared" si="253"/>
        <v>2179276.6181305991</v>
      </c>
      <c r="Q165" s="43">
        <f t="shared" si="254"/>
        <v>2586657.3459637607</v>
      </c>
      <c r="R165" s="43">
        <f t="shared" si="283"/>
        <v>1546889.4393402969</v>
      </c>
      <c r="S165" s="43">
        <f t="shared" si="284"/>
        <v>1836055.5508991173</v>
      </c>
      <c r="T165" s="43">
        <f t="shared" si="285"/>
        <v>2179276.6181305991</v>
      </c>
      <c r="U165" s="43">
        <f t="shared" si="286"/>
        <v>2586657.3459637607</v>
      </c>
      <c r="V165" s="44">
        <f>Volumes!S161</f>
        <v>1</v>
      </c>
      <c r="W165" s="43"/>
    </row>
    <row r="166" spans="1:23" x14ac:dyDescent="0.2">
      <c r="A166" s="41">
        <v>155</v>
      </c>
      <c r="B166" s="42" t="s">
        <v>192</v>
      </c>
      <c r="C166" s="54">
        <f>Volumes!Y162</f>
        <v>2.1083071426911567E-2</v>
      </c>
      <c r="D166" s="43">
        <f>Volumes!F162*(1+C166)</f>
        <v>183641.79039613003</v>
      </c>
      <c r="E166" s="43">
        <f t="shared" ref="E166:G166" si="335">D166*(1+$C166)</f>
        <v>187513.52338001755</v>
      </c>
      <c r="F166" s="43">
        <f t="shared" si="335"/>
        <v>191466.88438695029</v>
      </c>
      <c r="G166" s="43">
        <f t="shared" si="335"/>
        <v>195503.59438636855</v>
      </c>
      <c r="H166" s="54">
        <f>Volumes!AC162</f>
        <v>2.3350408189667309E-2</v>
      </c>
      <c r="I166" s="43">
        <f>Volumes!J162*(1+H166)</f>
        <v>144057.03696085946</v>
      </c>
      <c r="J166" s="43">
        <f t="shared" ref="J166:L166" si="336">I166*(1+$H166)</f>
        <v>147420.82757648954</v>
      </c>
      <c r="K166" s="43">
        <f t="shared" si="336"/>
        <v>150863.16407605915</v>
      </c>
      <c r="L166" s="43">
        <f t="shared" si="336"/>
        <v>154385.8805380199</v>
      </c>
      <c r="M166" s="54" t="str">
        <f>IF(Volumes!AG162="-","-",Volumes!AG162)</f>
        <v>-</v>
      </c>
      <c r="N166" s="43" t="str">
        <f>IF(M166="-","-",IF((Volumes!N162*(1+M166))&gt;=I166,I166,Volumes!N162*(1+M166)))</f>
        <v>-</v>
      </c>
      <c r="O166" s="43" t="str">
        <f t="shared" si="218"/>
        <v>-</v>
      </c>
      <c r="P166" s="43" t="str">
        <f t="shared" si="253"/>
        <v>-</v>
      </c>
      <c r="Q166" s="43" t="str">
        <f t="shared" si="254"/>
        <v>-</v>
      </c>
      <c r="R166" s="43" t="str">
        <f t="shared" si="283"/>
        <v>-</v>
      </c>
      <c r="S166" s="43" t="str">
        <f t="shared" si="284"/>
        <v>-</v>
      </c>
      <c r="T166" s="43" t="str">
        <f t="shared" si="285"/>
        <v>-</v>
      </c>
      <c r="U166" s="43" t="str">
        <f t="shared" si="286"/>
        <v>-</v>
      </c>
      <c r="V166" s="44" t="str">
        <f>Volumes!S162</f>
        <v>-</v>
      </c>
      <c r="W166" s="43"/>
    </row>
    <row r="167" spans="1:23" x14ac:dyDescent="0.2">
      <c r="A167" s="41">
        <v>156</v>
      </c>
      <c r="B167" s="42" t="s">
        <v>193</v>
      </c>
      <c r="C167" s="54">
        <f>Volumes!Y163</f>
        <v>6.4485248181727031E-2</v>
      </c>
      <c r="D167" s="43">
        <f>Volumes!F163*(1+C167)</f>
        <v>878957.33843416919</v>
      </c>
      <c r="E167" s="43">
        <f t="shared" ref="E167:G167" si="337">D167*(1+$C167)</f>
        <v>935637.12054424686</v>
      </c>
      <c r="F167" s="43">
        <f t="shared" si="337"/>
        <v>995971.91247057915</v>
      </c>
      <c r="G167" s="43">
        <f t="shared" si="337"/>
        <v>1060197.4084282739</v>
      </c>
      <c r="H167" s="54">
        <f>Volumes!AC163</f>
        <v>4.6872825438905558E-2</v>
      </c>
      <c r="I167" s="43">
        <f>Volumes!J163*(1+H167)</f>
        <v>602015.73386972246</v>
      </c>
      <c r="J167" s="43">
        <f t="shared" ref="J167:L167" si="338">I167*(1+$H167)</f>
        <v>630233.91227487253</v>
      </c>
      <c r="K167" s="43">
        <f t="shared" si="338"/>
        <v>659774.75643061113</v>
      </c>
      <c r="L167" s="43">
        <f t="shared" si="338"/>
        <v>690700.26341777958</v>
      </c>
      <c r="M167" s="54" t="str">
        <f>IF(Volumes!AG163="-","-",Volumes!AG163)</f>
        <v>-</v>
      </c>
      <c r="N167" s="43" t="str">
        <f>IF(M167="-","-",IF((Volumes!N163*(1+M167))&gt;=I167,I167,Volumes!N163*(1+M167)))</f>
        <v>-</v>
      </c>
      <c r="O167" s="43" t="str">
        <f t="shared" si="218"/>
        <v>-</v>
      </c>
      <c r="P167" s="43" t="str">
        <f t="shared" si="253"/>
        <v>-</v>
      </c>
      <c r="Q167" s="43" t="str">
        <f t="shared" si="254"/>
        <v>-</v>
      </c>
      <c r="R167" s="43" t="str">
        <f t="shared" si="283"/>
        <v>-</v>
      </c>
      <c r="S167" s="43" t="str">
        <f t="shared" si="284"/>
        <v>-</v>
      </c>
      <c r="T167" s="43" t="str">
        <f t="shared" si="285"/>
        <v>-</v>
      </c>
      <c r="U167" s="43" t="str">
        <f t="shared" si="286"/>
        <v>-</v>
      </c>
      <c r="V167" s="44" t="str">
        <f>Volumes!S163</f>
        <v>-</v>
      </c>
      <c r="W167" s="43"/>
    </row>
    <row r="168" spans="1:23" x14ac:dyDescent="0.2">
      <c r="A168" s="41">
        <v>157</v>
      </c>
      <c r="B168" s="42" t="s">
        <v>194</v>
      </c>
      <c r="C168" s="54">
        <f>Volumes!Y164</f>
        <v>4.6631979020223214E-3</v>
      </c>
      <c r="D168" s="43">
        <f>Volumes!F164*(1+C168)</f>
        <v>169876.95295192819</v>
      </c>
      <c r="E168" s="43">
        <f t="shared" ref="E168:G168" si="339">D168*(1+$C168)</f>
        <v>170669.1228025356</v>
      </c>
      <c r="F168" s="43">
        <f t="shared" si="339"/>
        <v>171464.9866979284</v>
      </c>
      <c r="G168" s="43">
        <f t="shared" si="339"/>
        <v>172264.56186416847</v>
      </c>
      <c r="H168" s="54">
        <f>Volumes!AC164</f>
        <v>1.1668435534382527E-2</v>
      </c>
      <c r="I168" s="43">
        <f>Volumes!J164*(1+H168)</f>
        <v>137228.77660649686</v>
      </c>
      <c r="J168" s="43">
        <f t="shared" ref="J168:L168" si="340">I168*(1+$H168)</f>
        <v>138830.02173979196</v>
      </c>
      <c r="K168" s="43">
        <f t="shared" si="340"/>
        <v>140449.95089869967</v>
      </c>
      <c r="L168" s="43">
        <f t="shared" si="340"/>
        <v>142088.78209656835</v>
      </c>
      <c r="M168" s="54" t="str">
        <f>IF(Volumes!AG164="-","-",Volumes!AG164)</f>
        <v>-</v>
      </c>
      <c r="N168" s="43" t="str">
        <f>IF(M168="-","-",IF((Volumes!N164*(1+M168))&gt;=I168,I168,Volumes!N164*(1+M168)))</f>
        <v>-</v>
      </c>
      <c r="O168" s="43" t="str">
        <f t="shared" si="218"/>
        <v>-</v>
      </c>
      <c r="P168" s="43" t="str">
        <f t="shared" si="253"/>
        <v>-</v>
      </c>
      <c r="Q168" s="43" t="str">
        <f t="shared" si="254"/>
        <v>-</v>
      </c>
      <c r="R168" s="43" t="str">
        <f t="shared" si="283"/>
        <v>-</v>
      </c>
      <c r="S168" s="43" t="str">
        <f t="shared" si="284"/>
        <v>-</v>
      </c>
      <c r="T168" s="43" t="str">
        <f t="shared" si="285"/>
        <v>-</v>
      </c>
      <c r="U168" s="43" t="str">
        <f t="shared" si="286"/>
        <v>-</v>
      </c>
      <c r="V168" s="44" t="str">
        <f>Volumes!S164</f>
        <v>-</v>
      </c>
      <c r="W168" s="43"/>
    </row>
    <row r="169" spans="1:23" x14ac:dyDescent="0.2">
      <c r="A169" s="41">
        <v>158</v>
      </c>
      <c r="B169" s="42" t="s">
        <v>195</v>
      </c>
      <c r="C169" s="54">
        <f>Volumes!Y165</f>
        <v>3.4443981624505592E-2</v>
      </c>
      <c r="D169" s="43">
        <f>Volumes!F165*(1+C169)</f>
        <v>452660.32475330326</v>
      </c>
      <c r="E169" s="43">
        <f t="shared" ref="E169:G169" si="341">D169*(1+$C169)</f>
        <v>468251.74866124883</v>
      </c>
      <c r="F169" s="43">
        <f t="shared" si="341"/>
        <v>484380.20328777953</v>
      </c>
      <c r="G169" s="43">
        <f t="shared" si="341"/>
        <v>501064.18610909814</v>
      </c>
      <c r="H169" s="54">
        <f>Volumes!AC165</f>
        <v>3.3196988392710507E-2</v>
      </c>
      <c r="I169" s="43">
        <f>Volumes!J165*(1+H169)</f>
        <v>360539.2550845783</v>
      </c>
      <c r="J169" s="43">
        <f t="shared" ref="J169:L169" si="342">I169*(1+$H169)</f>
        <v>372508.07255073753</v>
      </c>
      <c r="K169" s="43">
        <f t="shared" si="342"/>
        <v>384874.21871139534</v>
      </c>
      <c r="L169" s="43">
        <f t="shared" si="342"/>
        <v>397650.88368261111</v>
      </c>
      <c r="M169" s="54" t="str">
        <f>IF(Volumes!AG165="-","-",Volumes!AG165)</f>
        <v>-</v>
      </c>
      <c r="N169" s="43" t="str">
        <f>IF(M169="-","-",IF((Volumes!N165*(1+M169))&gt;=I169,I169,Volumes!N165*(1+M169)))</f>
        <v>-</v>
      </c>
      <c r="O169" s="43" t="str">
        <f t="shared" si="218"/>
        <v>-</v>
      </c>
      <c r="P169" s="43" t="str">
        <f t="shared" si="253"/>
        <v>-</v>
      </c>
      <c r="Q169" s="43" t="str">
        <f t="shared" si="254"/>
        <v>-</v>
      </c>
      <c r="R169" s="43" t="str">
        <f t="shared" si="283"/>
        <v>-</v>
      </c>
      <c r="S169" s="43" t="str">
        <f t="shared" si="284"/>
        <v>-</v>
      </c>
      <c r="T169" s="43" t="str">
        <f t="shared" si="285"/>
        <v>-</v>
      </c>
      <c r="U169" s="43" t="str">
        <f t="shared" si="286"/>
        <v>-</v>
      </c>
      <c r="V169" s="44" t="str">
        <f>Volumes!S165</f>
        <v>-</v>
      </c>
      <c r="W169" s="43"/>
    </row>
    <row r="170" spans="1:23" x14ac:dyDescent="0.2">
      <c r="A170" s="41">
        <v>159</v>
      </c>
      <c r="B170" s="42" t="s">
        <v>196</v>
      </c>
      <c r="C170" s="54">
        <f>Volumes!Y166</f>
        <v>3.0462666991105152E-2</v>
      </c>
      <c r="D170" s="43">
        <f>Volumes!F166*(1+C170)</f>
        <v>913486.60595960892</v>
      </c>
      <c r="E170" s="43">
        <f t="shared" ref="E170:G170" si="343">D170*(1+$C170)</f>
        <v>941313.84423779149</v>
      </c>
      <c r="F170" s="43">
        <f t="shared" si="343"/>
        <v>969988.77440892439</v>
      </c>
      <c r="G170" s="43">
        <f t="shared" si="343"/>
        <v>999537.21942885371</v>
      </c>
      <c r="H170" s="54">
        <f>Volumes!AC166</f>
        <v>5.8979243948280254E-2</v>
      </c>
      <c r="I170" s="43">
        <f>Volumes!J166*(1+H170)</f>
        <v>695450.73112722673</v>
      </c>
      <c r="J170" s="43">
        <f t="shared" ref="J170:L170" si="344">I170*(1+$H170)</f>
        <v>736467.88945238933</v>
      </c>
      <c r="K170" s="43">
        <f t="shared" si="344"/>
        <v>779904.20876447693</v>
      </c>
      <c r="L170" s="43">
        <f t="shared" si="344"/>
        <v>825902.36934948759</v>
      </c>
      <c r="M170" s="54">
        <f>IF(Volumes!AG166="-","-",Volumes!AG166)</f>
        <v>9.6033004363182354E-3</v>
      </c>
      <c r="N170" s="43">
        <f>IF(M170="-","-",IF((Volumes!N166*(1+M170))&gt;=I170,I170,Volumes!N166*(1+M170)))</f>
        <v>515840.65270512988</v>
      </c>
      <c r="O170" s="43">
        <f t="shared" si="218"/>
        <v>520794.42547032377</v>
      </c>
      <c r="P170" s="43">
        <f t="shared" si="253"/>
        <v>525795.77080367506</v>
      </c>
      <c r="Q170" s="43">
        <f t="shared" si="254"/>
        <v>530845.14555884828</v>
      </c>
      <c r="R170" s="43">
        <f t="shared" si="283"/>
        <v>515840.65270512988</v>
      </c>
      <c r="S170" s="43">
        <f t="shared" si="284"/>
        <v>520794.42547032377</v>
      </c>
      <c r="T170" s="43">
        <f t="shared" si="285"/>
        <v>525795.77080367506</v>
      </c>
      <c r="U170" s="43">
        <f t="shared" si="286"/>
        <v>530845.14555884828</v>
      </c>
      <c r="V170" s="44">
        <f>Volumes!S166</f>
        <v>1</v>
      </c>
      <c r="W170" s="43"/>
    </row>
    <row r="171" spans="1:23" x14ac:dyDescent="0.2">
      <c r="A171" s="41">
        <v>160</v>
      </c>
      <c r="B171" s="42" t="s">
        <v>197</v>
      </c>
      <c r="C171" s="54">
        <f>Volumes!Y167</f>
        <v>1.4451130292243949E-3</v>
      </c>
      <c r="D171" s="43">
        <f>Volumes!F167*(1+C171)</f>
        <v>145007.43975097709</v>
      </c>
      <c r="E171" s="43">
        <f t="shared" ref="E171:G171" si="345">D171*(1+$C171)</f>
        <v>145216.99189149568</v>
      </c>
      <c r="F171" s="43">
        <f t="shared" si="345"/>
        <v>145426.84685854285</v>
      </c>
      <c r="G171" s="43">
        <f t="shared" si="345"/>
        <v>145637.00508973715</v>
      </c>
      <c r="H171" s="54">
        <f>Volumes!AC167</f>
        <v>4.6127814372529573E-2</v>
      </c>
      <c r="I171" s="43">
        <f>Volumes!J167*(1+H171)</f>
        <v>124365.76682823506</v>
      </c>
      <c r="J171" s="43">
        <f t="shared" ref="J171:L171" si="346">I171*(1+$H171)</f>
        <v>130102.48783478519</v>
      </c>
      <c r="K171" s="43">
        <f t="shared" si="346"/>
        <v>136103.83124303247</v>
      </c>
      <c r="L171" s="43">
        <f t="shared" si="346"/>
        <v>142382.00350600117</v>
      </c>
      <c r="M171" s="54" t="str">
        <f>IF(Volumes!AG167="-","-",Volumes!AG167)</f>
        <v>-</v>
      </c>
      <c r="N171" s="43" t="str">
        <f>IF(M171="-","-",IF((Volumes!N167*(1+M171))&gt;=I171,I171,Volumes!N167*(1+M171)))</f>
        <v>-</v>
      </c>
      <c r="O171" s="43" t="str">
        <f t="shared" si="218"/>
        <v>-</v>
      </c>
      <c r="P171" s="43" t="str">
        <f t="shared" si="253"/>
        <v>-</v>
      </c>
      <c r="Q171" s="43" t="str">
        <f t="shared" si="254"/>
        <v>-</v>
      </c>
      <c r="R171" s="43" t="str">
        <f t="shared" si="283"/>
        <v>-</v>
      </c>
      <c r="S171" s="43" t="str">
        <f t="shared" si="284"/>
        <v>-</v>
      </c>
      <c r="T171" s="43" t="str">
        <f t="shared" si="285"/>
        <v>-</v>
      </c>
      <c r="U171" s="43" t="str">
        <f t="shared" si="286"/>
        <v>-</v>
      </c>
      <c r="V171" s="44" t="str">
        <f>Volumes!S167</f>
        <v>-</v>
      </c>
      <c r="W171" s="43"/>
    </row>
    <row r="172" spans="1:23" x14ac:dyDescent="0.2">
      <c r="A172" s="41">
        <v>161</v>
      </c>
      <c r="B172" s="42" t="s">
        <v>198</v>
      </c>
      <c r="C172" s="54">
        <f>Volumes!Y168</f>
        <v>1.4973376700673044E-2</v>
      </c>
      <c r="D172" s="43">
        <f>Volumes!F168*(1+C172)</f>
        <v>1561478.493726572</v>
      </c>
      <c r="E172" s="43">
        <f t="shared" ref="E172:G172" si="347">D172*(1+$C172)</f>
        <v>1584859.0994231394</v>
      </c>
      <c r="F172" s="43">
        <f t="shared" si="347"/>
        <v>1608589.7917362915</v>
      </c>
      <c r="G172" s="43">
        <f t="shared" si="347"/>
        <v>1632675.812644816</v>
      </c>
      <c r="H172" s="54">
        <f>Volumes!AC168</f>
        <v>3.9800362838550631E-2</v>
      </c>
      <c r="I172" s="43">
        <f>Volumes!J168*(1+H172)</f>
        <v>1173822.3112055371</v>
      </c>
      <c r="J172" s="43">
        <f t="shared" ref="J172:L172" si="348">I172*(1+$H172)</f>
        <v>1220540.8650995034</v>
      </c>
      <c r="K172" s="43">
        <f t="shared" si="348"/>
        <v>1269118.834389742</v>
      </c>
      <c r="L172" s="43">
        <f t="shared" si="348"/>
        <v>1319630.2244836921</v>
      </c>
      <c r="M172" s="54">
        <f>IF(Volumes!AG168="-","-",Volumes!AG168)</f>
        <v>4.8186019410627882E-2</v>
      </c>
      <c r="N172" s="43">
        <f>IF(M172="-","-",IF((Volumes!N168*(1+M172))&gt;=I172,I172,Volumes!N168*(1+M172)))</f>
        <v>1173822.3112055371</v>
      </c>
      <c r="O172" s="43">
        <f t="shared" si="218"/>
        <v>1220540.8650995034</v>
      </c>
      <c r="P172" s="43">
        <f t="shared" si="253"/>
        <v>1269118.834389742</v>
      </c>
      <c r="Q172" s="43">
        <f t="shared" si="254"/>
        <v>1319630.2244836921</v>
      </c>
      <c r="R172" s="43">
        <f t="shared" si="283"/>
        <v>1173822.3112055371</v>
      </c>
      <c r="S172" s="43">
        <f t="shared" si="284"/>
        <v>1220540.8650995034</v>
      </c>
      <c r="T172" s="43">
        <f t="shared" si="285"/>
        <v>1269118.834389742</v>
      </c>
      <c r="U172" s="43">
        <f t="shared" si="286"/>
        <v>1319630.2244836921</v>
      </c>
      <c r="V172" s="44">
        <f>Volumes!S168</f>
        <v>1</v>
      </c>
      <c r="W172" s="43"/>
    </row>
    <row r="173" spans="1:23" x14ac:dyDescent="0.2">
      <c r="A173" s="41">
        <v>162</v>
      </c>
      <c r="B173" s="42" t="s">
        <v>58</v>
      </c>
      <c r="C173" s="54">
        <f>Volumes!Y169</f>
        <v>1.6695779654512303E-2</v>
      </c>
      <c r="D173" s="43">
        <f>Volumes!F169*(1+C173)</f>
        <v>182989.2680471139</v>
      </c>
      <c r="E173" s="43">
        <f t="shared" ref="E173:G173" si="349">D173*(1+$C173)</f>
        <v>186044.41654556902</v>
      </c>
      <c r="F173" s="43">
        <f t="shared" si="349"/>
        <v>189150.57313016616</v>
      </c>
      <c r="G173" s="43">
        <f t="shared" si="349"/>
        <v>192308.58942067216</v>
      </c>
      <c r="H173" s="54">
        <f>Volumes!AC169</f>
        <v>1.5135987643240085E-2</v>
      </c>
      <c r="I173" s="123">
        <f>Volumes!J169*(1+H173)</f>
        <v>135182.61406648732</v>
      </c>
      <c r="J173" s="123">
        <f t="shared" ref="J173:L173" si="350">I173*(1+$H173)</f>
        <v>137228.73644257855</v>
      </c>
      <c r="K173" s="123">
        <f t="shared" si="350"/>
        <v>139305.82890167084</v>
      </c>
      <c r="L173" s="123">
        <f t="shared" si="350"/>
        <v>141414.36020655785</v>
      </c>
      <c r="M173" s="54" t="str">
        <f>IF(Volumes!AG169="-","-",Volumes!AG169)</f>
        <v>-</v>
      </c>
      <c r="N173" s="43" t="str">
        <f>IF(M173="-","-",IF((Volumes!N169*(1+M173))&gt;=I173,I173,Volumes!N169*(1+M173)))</f>
        <v>-</v>
      </c>
      <c r="O173" s="43" t="str">
        <f t="shared" ref="O173:O236" si="351">IF(N173="-","-",IF((N173*(1+$M173))&gt;=J173,J173,N173*(1+$M173)))</f>
        <v>-</v>
      </c>
      <c r="P173" s="43" t="str">
        <f t="shared" si="253"/>
        <v>-</v>
      </c>
      <c r="Q173" s="43" t="str">
        <f t="shared" si="254"/>
        <v>-</v>
      </c>
      <c r="R173" s="43" t="str">
        <f t="shared" si="283"/>
        <v>-</v>
      </c>
      <c r="S173" s="43" t="str">
        <f t="shared" si="284"/>
        <v>-</v>
      </c>
      <c r="T173" s="43" t="str">
        <f t="shared" si="285"/>
        <v>-</v>
      </c>
      <c r="U173" s="43" t="str">
        <f t="shared" si="286"/>
        <v>-</v>
      </c>
      <c r="V173" s="44" t="str">
        <f>Volumes!S169</f>
        <v>-</v>
      </c>
      <c r="W173" s="43" t="s">
        <v>292</v>
      </c>
    </row>
    <row r="174" spans="1:23" x14ac:dyDescent="0.2">
      <c r="A174" s="41">
        <v>163</v>
      </c>
      <c r="B174" s="42" t="s">
        <v>199</v>
      </c>
      <c r="C174" s="54">
        <f>Volumes!Y170</f>
        <v>-1.0372306014389146E-2</v>
      </c>
      <c r="D174" s="43">
        <f>Volumes!F170*(1+C174)</f>
        <v>224686.06127018709</v>
      </c>
      <c r="E174" s="43">
        <f t="shared" ref="E174:G174" si="352">D174*(1+$C174)</f>
        <v>222355.54868552493</v>
      </c>
      <c r="F174" s="43">
        <f t="shared" si="352"/>
        <v>220049.20889056128</v>
      </c>
      <c r="G174" s="43">
        <f t="shared" si="352"/>
        <v>217766.79115772413</v>
      </c>
      <c r="H174" s="54">
        <f>Volumes!AC170</f>
        <v>2.1873274430042933E-2</v>
      </c>
      <c r="I174" s="43">
        <f>Volumes!J170*(1+H174)</f>
        <v>164928.30274646007</v>
      </c>
      <c r="J174" s="43">
        <f t="shared" ref="J174:L174" si="353">I174*(1+$H174)</f>
        <v>168535.82477371459</v>
      </c>
      <c r="K174" s="43">
        <f t="shared" si="353"/>
        <v>172222.25512028366</v>
      </c>
      <c r="L174" s="43">
        <f t="shared" si="353"/>
        <v>175989.31976949048</v>
      </c>
      <c r="M174" s="54" t="str">
        <f>IF(Volumes!AG170="-","-",Volumes!AG170)</f>
        <v>-</v>
      </c>
      <c r="N174" s="43" t="str">
        <f>IF(M174="-","-",IF((Volumes!N170*(1+M174))&gt;=I174,I174,Volumes!N170*(1+M174)))</f>
        <v>-</v>
      </c>
      <c r="O174" s="43" t="str">
        <f t="shared" si="351"/>
        <v>-</v>
      </c>
      <c r="P174" s="43" t="str">
        <f t="shared" si="253"/>
        <v>-</v>
      </c>
      <c r="Q174" s="43" t="str">
        <f t="shared" si="254"/>
        <v>-</v>
      </c>
      <c r="R174" s="43" t="str">
        <f t="shared" si="283"/>
        <v>-</v>
      </c>
      <c r="S174" s="43" t="str">
        <f t="shared" si="284"/>
        <v>-</v>
      </c>
      <c r="T174" s="43" t="str">
        <f t="shared" si="285"/>
        <v>-</v>
      </c>
      <c r="U174" s="43" t="str">
        <f t="shared" si="286"/>
        <v>-</v>
      </c>
      <c r="V174" s="44" t="str">
        <f>Volumes!S170</f>
        <v>-</v>
      </c>
      <c r="W174" s="43"/>
    </row>
    <row r="175" spans="1:23" x14ac:dyDescent="0.2">
      <c r="A175" s="41">
        <v>164</v>
      </c>
      <c r="B175" s="42" t="s">
        <v>200</v>
      </c>
      <c r="C175" s="54">
        <f>Volumes!Y171</f>
        <v>1.7723226220981419E-2</v>
      </c>
      <c r="D175" s="43">
        <f>Volumes!F171*(1+C175)</f>
        <v>608440.7421800826</v>
      </c>
      <c r="E175" s="43">
        <f t="shared" ref="E175:G175" si="354">D175*(1+$C175)</f>
        <v>619224.27509580203</v>
      </c>
      <c r="F175" s="43">
        <f t="shared" si="354"/>
        <v>630198.92700484814</v>
      </c>
      <c r="G175" s="43">
        <f t="shared" si="354"/>
        <v>641368.08515237481</v>
      </c>
      <c r="H175" s="54">
        <f>Volumes!AC171</f>
        <v>5.4738127047057585E-2</v>
      </c>
      <c r="I175" s="43">
        <f>Volumes!J171*(1+H175)</f>
        <v>569045.98587566614</v>
      </c>
      <c r="J175" s="43">
        <f t="shared" ref="J175:L175" si="355">I175*(1+$H175)</f>
        <v>600194.49734614638</v>
      </c>
      <c r="K175" s="43">
        <f t="shared" si="355"/>
        <v>633048.01999482454</v>
      </c>
      <c r="L175" s="43">
        <f t="shared" si="355"/>
        <v>667699.88294018945</v>
      </c>
      <c r="M175" s="54">
        <f>IF(Volumes!AG171="-","-",Volumes!AG171)</f>
        <v>5.4561965219150188E-2</v>
      </c>
      <c r="N175" s="43">
        <f>IF(M175="-","-",IF((Volumes!N171*(1+M175))&gt;=I175,I175,Volumes!N171*(1+M175)))</f>
        <v>569045.98587566614</v>
      </c>
      <c r="O175" s="43">
        <f t="shared" si="351"/>
        <v>600094.25316511129</v>
      </c>
      <c r="P175" s="43">
        <f t="shared" si="253"/>
        <v>632836.57493451808</v>
      </c>
      <c r="Q175" s="43">
        <f t="shared" si="254"/>
        <v>667365.3821255014</v>
      </c>
      <c r="R175" s="43">
        <f t="shared" si="283"/>
        <v>569045.98587566614</v>
      </c>
      <c r="S175" s="43">
        <f t="shared" si="284"/>
        <v>600094.25316511129</v>
      </c>
      <c r="T175" s="43">
        <f t="shared" si="285"/>
        <v>632836.57493451808</v>
      </c>
      <c r="U175" s="43">
        <f t="shared" si="286"/>
        <v>667365.3821255014</v>
      </c>
      <c r="V175" s="44">
        <f>Volumes!S171</f>
        <v>1</v>
      </c>
      <c r="W175" s="43"/>
    </row>
    <row r="176" spans="1:23" x14ac:dyDescent="0.2">
      <c r="A176" s="41">
        <v>165</v>
      </c>
      <c r="B176" s="42" t="s">
        <v>201</v>
      </c>
      <c r="C176" s="54">
        <f>Volumes!Y172</f>
        <v>6.1370222786625732E-2</v>
      </c>
      <c r="D176" s="43">
        <f>Volumes!F172*(1+C176)</f>
        <v>196635.81569478702</v>
      </c>
      <c r="E176" s="43">
        <f t="shared" ref="E176:G176" si="356">D176*(1+$C176)</f>
        <v>208703.39951180597</v>
      </c>
      <c r="F176" s="43">
        <f t="shared" si="356"/>
        <v>221511.57363617167</v>
      </c>
      <c r="G176" s="43">
        <f t="shared" si="356"/>
        <v>235105.78826003958</v>
      </c>
      <c r="H176" s="54">
        <f>Volumes!AC172</f>
        <v>4.7453573553868561E-2</v>
      </c>
      <c r="I176" s="43">
        <f>Volumes!J172*(1+H176)</f>
        <v>142619.18366794763</v>
      </c>
      <c r="J176" s="43">
        <f t="shared" ref="J176:L176" si="357">I176*(1+$H176)</f>
        <v>149386.97359032728</v>
      </c>
      <c r="K176" s="43">
        <f t="shared" si="357"/>
        <v>156475.91932958571</v>
      </c>
      <c r="L176" s="43">
        <f t="shared" si="357"/>
        <v>163901.26087690142</v>
      </c>
      <c r="M176" s="54" t="str">
        <f>IF(Volumes!AG172="-","-",Volumes!AG172)</f>
        <v>-</v>
      </c>
      <c r="N176" s="43" t="str">
        <f>IF(M176="-","-",IF((Volumes!N172*(1+M176))&gt;=I176,I176,Volumes!N172*(1+M176)))</f>
        <v>-</v>
      </c>
      <c r="O176" s="43" t="str">
        <f t="shared" si="351"/>
        <v>-</v>
      </c>
      <c r="P176" s="43" t="str">
        <f t="shared" si="253"/>
        <v>-</v>
      </c>
      <c r="Q176" s="43" t="str">
        <f t="shared" si="254"/>
        <v>-</v>
      </c>
      <c r="R176" s="43" t="str">
        <f t="shared" si="283"/>
        <v>-</v>
      </c>
      <c r="S176" s="43" t="str">
        <f t="shared" si="284"/>
        <v>-</v>
      </c>
      <c r="T176" s="43" t="str">
        <f t="shared" si="285"/>
        <v>-</v>
      </c>
      <c r="U176" s="43" t="str">
        <f t="shared" si="286"/>
        <v>-</v>
      </c>
      <c r="V176" s="44" t="str">
        <f>Volumes!S172</f>
        <v>-</v>
      </c>
      <c r="W176" s="43"/>
    </row>
    <row r="177" spans="1:23" x14ac:dyDescent="0.2">
      <c r="A177" s="41">
        <v>166</v>
      </c>
      <c r="B177" s="42" t="s">
        <v>59</v>
      </c>
      <c r="C177" s="54">
        <f>Volumes!Y173</f>
        <v>-6.0152025432752068E-3</v>
      </c>
      <c r="D177" s="43">
        <f>Volumes!F173*(1+C177)</f>
        <v>460454.51155865064</v>
      </c>
      <c r="E177" s="43">
        <f t="shared" ref="E177:G177" si="358">D177*(1+$C177)</f>
        <v>457684.7844096605</v>
      </c>
      <c r="F177" s="43">
        <f t="shared" si="358"/>
        <v>454931.7177304611</v>
      </c>
      <c r="G177" s="43">
        <f t="shared" si="358"/>
        <v>452195.21130495227</v>
      </c>
      <c r="H177" s="54">
        <f>Volumes!AC173</f>
        <v>1.7490501498746539E-2</v>
      </c>
      <c r="I177" s="43">
        <f>Volumes!J173*(1+H177)</f>
        <v>354561.86258576374</v>
      </c>
      <c r="J177" s="43">
        <f t="shared" ref="J177:L177" si="359">I177*(1+$H177)</f>
        <v>360763.32737471838</v>
      </c>
      <c r="K177" s="43">
        <f t="shared" si="359"/>
        <v>367073.25889285869</v>
      </c>
      <c r="L177" s="43">
        <f t="shared" si="359"/>
        <v>373493.554277674</v>
      </c>
      <c r="M177" s="54" t="str">
        <f>IF(Volumes!AG173="-","-",Volumes!AG173)</f>
        <v>-</v>
      </c>
      <c r="N177" s="43" t="str">
        <f>IF(M177="-","-",IF((Volumes!N173*(1+M177))&gt;=I177,I177,Volumes!N173*(1+M177)))</f>
        <v>-</v>
      </c>
      <c r="O177" s="43" t="str">
        <f t="shared" si="351"/>
        <v>-</v>
      </c>
      <c r="P177" s="43" t="str">
        <f t="shared" si="253"/>
        <v>-</v>
      </c>
      <c r="Q177" s="43" t="str">
        <f t="shared" si="254"/>
        <v>-</v>
      </c>
      <c r="R177" s="43" t="str">
        <f t="shared" si="283"/>
        <v>-</v>
      </c>
      <c r="S177" s="43" t="str">
        <f t="shared" si="284"/>
        <v>-</v>
      </c>
      <c r="T177" s="43" t="str">
        <f t="shared" si="285"/>
        <v>-</v>
      </c>
      <c r="U177" s="43" t="str">
        <f t="shared" si="286"/>
        <v>-</v>
      </c>
      <c r="V177" s="44" t="str">
        <f>Volumes!S173</f>
        <v>-</v>
      </c>
      <c r="W177" s="43"/>
    </row>
    <row r="178" spans="1:23" x14ac:dyDescent="0.2">
      <c r="A178" s="41">
        <v>167</v>
      </c>
      <c r="B178" s="42" t="s">
        <v>202</v>
      </c>
      <c r="C178" s="54">
        <f>Volumes!Y174</f>
        <v>-2.7760158623030707E-2</v>
      </c>
      <c r="D178" s="43">
        <f>Volumes!F174*(1+C178)</f>
        <v>83251.925377268504</v>
      </c>
      <c r="E178" s="43">
        <f t="shared" ref="E178:G178" si="360">D178*(1+$C178)</f>
        <v>80940.838723122812</v>
      </c>
      <c r="F178" s="43">
        <f t="shared" si="360"/>
        <v>78693.908201087776</v>
      </c>
      <c r="G178" s="43">
        <f t="shared" si="360"/>
        <v>76509.352826759365</v>
      </c>
      <c r="H178" s="54">
        <f>Volumes!AC174</f>
        <v>5.6233501574377886E-3</v>
      </c>
      <c r="I178" s="43">
        <f>Volumes!J174*(1+H178)</f>
        <v>69800.316734427761</v>
      </c>
      <c r="J178" s="43">
        <f t="shared" ref="J178:L178" si="361">I178*(1+$H178)</f>
        <v>70192.828356525511</v>
      </c>
      <c r="K178" s="43">
        <f t="shared" si="361"/>
        <v>70587.547208915188</v>
      </c>
      <c r="L178" s="43">
        <f t="shared" si="361"/>
        <v>70984.4857036256</v>
      </c>
      <c r="M178" s="54" t="str">
        <f>IF(Volumes!AG174="-","-",Volumes!AG174)</f>
        <v>-</v>
      </c>
      <c r="N178" s="43" t="str">
        <f>IF(M178="-","-",IF((Volumes!N174*(1+M178))&gt;=I178,I178,Volumes!N174*(1+M178)))</f>
        <v>-</v>
      </c>
      <c r="O178" s="43" t="str">
        <f t="shared" si="351"/>
        <v>-</v>
      </c>
      <c r="P178" s="43" t="str">
        <f t="shared" si="253"/>
        <v>-</v>
      </c>
      <c r="Q178" s="43" t="str">
        <f t="shared" si="254"/>
        <v>-</v>
      </c>
      <c r="R178" s="43" t="str">
        <f t="shared" si="283"/>
        <v>-</v>
      </c>
      <c r="S178" s="43" t="str">
        <f t="shared" si="284"/>
        <v>-</v>
      </c>
      <c r="T178" s="43" t="str">
        <f t="shared" si="285"/>
        <v>-</v>
      </c>
      <c r="U178" s="43" t="str">
        <f t="shared" si="286"/>
        <v>-</v>
      </c>
      <c r="V178" s="44" t="str">
        <f>Volumes!S174</f>
        <v>-</v>
      </c>
      <c r="W178" s="43"/>
    </row>
    <row r="179" spans="1:23" x14ac:dyDescent="0.2">
      <c r="A179" s="41">
        <v>168</v>
      </c>
      <c r="B179" s="42" t="s">
        <v>203</v>
      </c>
      <c r="C179" s="54">
        <f>Volumes!Y175</f>
        <v>2.9185603292383146E-2</v>
      </c>
      <c r="D179" s="43">
        <f>Volumes!F175*(1+C179)</f>
        <v>1439791.26178115</v>
      </c>
      <c r="E179" s="43">
        <f t="shared" ref="E179:G179" si="362">D179*(1+$C179)</f>
        <v>1481812.4383713345</v>
      </c>
      <c r="F179" s="43">
        <f t="shared" si="362"/>
        <v>1525060.0283513593</v>
      </c>
      <c r="G179" s="43">
        <f t="shared" si="362"/>
        <v>1569569.8253358926</v>
      </c>
      <c r="H179" s="54">
        <f>Volumes!AC175</f>
        <v>1.5816768437151203E-2</v>
      </c>
      <c r="I179" s="43">
        <f>Volumes!J175*(1+H179)</f>
        <v>1033776.4089031201</v>
      </c>
      <c r="J179" s="43">
        <f t="shared" ref="J179:L179" si="363">I179*(1+$H179)</f>
        <v>1050127.4109785305</v>
      </c>
      <c r="K179" s="43">
        <f t="shared" si="363"/>
        <v>1066737.0330674832</v>
      </c>
      <c r="L179" s="43">
        <f t="shared" si="363"/>
        <v>1083609.3657028454</v>
      </c>
      <c r="M179" s="54">
        <f>IF(Volumes!AG175="-","-",Volumes!AG175)</f>
        <v>1.2920257610887617E-2</v>
      </c>
      <c r="N179" s="43">
        <f>IF(M179="-","-",IF((Volumes!N175*(1+M179))&gt;=I179,I179,Volumes!N175*(1+M179)))</f>
        <v>959424.90004568372</v>
      </c>
      <c r="O179" s="43">
        <f t="shared" si="351"/>
        <v>971820.91691257397</v>
      </c>
      <c r="P179" s="43">
        <f t="shared" si="253"/>
        <v>984377.09351073334</v>
      </c>
      <c r="Q179" s="43">
        <f t="shared" si="254"/>
        <v>997095.49914514879</v>
      </c>
      <c r="R179" s="43">
        <f t="shared" si="283"/>
        <v>959424.90004568372</v>
      </c>
      <c r="S179" s="43">
        <f t="shared" si="284"/>
        <v>971820.91691257397</v>
      </c>
      <c r="T179" s="43">
        <f t="shared" si="285"/>
        <v>984377.09351073334</v>
      </c>
      <c r="U179" s="43">
        <f t="shared" si="286"/>
        <v>997095.49914514879</v>
      </c>
      <c r="V179" s="44">
        <f>Volumes!S175</f>
        <v>1</v>
      </c>
      <c r="W179" s="43"/>
    </row>
    <row r="180" spans="1:23" x14ac:dyDescent="0.2">
      <c r="A180" s="41">
        <v>169</v>
      </c>
      <c r="B180" s="42" t="s">
        <v>204</v>
      </c>
      <c r="C180" s="54">
        <f>Volumes!Y176</f>
        <v>1.9206185097007968E-3</v>
      </c>
      <c r="D180" s="43">
        <f>Volumes!F176*(1+C180)</f>
        <v>711949.77272292192</v>
      </c>
      <c r="E180" s="43">
        <f t="shared" ref="E180:G180" si="364">D180*(1+$C180)</f>
        <v>713317.15663439082</v>
      </c>
      <c r="F180" s="43">
        <f t="shared" si="364"/>
        <v>714687.1667687099</v>
      </c>
      <c r="G180" s="43">
        <f t="shared" si="364"/>
        <v>716059.80816985143</v>
      </c>
      <c r="H180" s="54">
        <f>Volumes!AC176</f>
        <v>2.0620875349336123E-2</v>
      </c>
      <c r="I180" s="43">
        <f>Volumes!J176*(1+H180)</f>
        <v>546220.98317383451</v>
      </c>
      <c r="J180" s="43">
        <f t="shared" ref="J180:L180" si="365">I180*(1+$H180)</f>
        <v>557484.53798105405</v>
      </c>
      <c r="K180" s="43">
        <f t="shared" si="365"/>
        <v>568980.35714794369</v>
      </c>
      <c r="L180" s="43">
        <f t="shared" si="365"/>
        <v>580713.23016891221</v>
      </c>
      <c r="M180" s="54" t="str">
        <f>IF(Volumes!AG176="-","-",Volumes!AG176)</f>
        <v>-</v>
      </c>
      <c r="N180" s="43" t="str">
        <f>IF(M180="-","-",IF((Volumes!N176*(1+M180))&gt;=I180,I180,Volumes!N176*(1+M180)))</f>
        <v>-</v>
      </c>
      <c r="O180" s="43" t="str">
        <f t="shared" si="351"/>
        <v>-</v>
      </c>
      <c r="P180" s="43" t="str">
        <f t="shared" si="253"/>
        <v>-</v>
      </c>
      <c r="Q180" s="43" t="str">
        <f t="shared" si="254"/>
        <v>-</v>
      </c>
      <c r="R180" s="43" t="str">
        <f t="shared" si="283"/>
        <v>-</v>
      </c>
      <c r="S180" s="43" t="str">
        <f t="shared" si="284"/>
        <v>-</v>
      </c>
      <c r="T180" s="43" t="str">
        <f t="shared" si="285"/>
        <v>-</v>
      </c>
      <c r="U180" s="43" t="str">
        <f t="shared" si="286"/>
        <v>-</v>
      </c>
      <c r="V180" s="44" t="str">
        <f>Volumes!S176</f>
        <v>-</v>
      </c>
      <c r="W180" s="43"/>
    </row>
    <row r="181" spans="1:23" x14ac:dyDescent="0.2">
      <c r="A181" s="41">
        <v>170</v>
      </c>
      <c r="B181" s="42" t="s">
        <v>205</v>
      </c>
      <c r="C181" s="54">
        <f>Volumes!Y177</f>
        <v>3.5567243159113859E-2</v>
      </c>
      <c r="D181" s="43">
        <f>Volumes!F177*(1+C181)</f>
        <v>2118263.6900493656</v>
      </c>
      <c r="E181" s="43">
        <f t="shared" ref="E181:G181" si="366">D181*(1+$C181)</f>
        <v>2193604.4897884731</v>
      </c>
      <c r="F181" s="43">
        <f t="shared" si="366"/>
        <v>2271624.9540717038</v>
      </c>
      <c r="G181" s="43">
        <f t="shared" si="366"/>
        <v>2352420.3911794829</v>
      </c>
      <c r="H181" s="54">
        <f>Volumes!AC177</f>
        <v>3.4990565153092824E-2</v>
      </c>
      <c r="I181" s="43">
        <f>Volumes!J177*(1+H181)</f>
        <v>1368679.8032829713</v>
      </c>
      <c r="J181" s="43">
        <f t="shared" ref="J181:L181" si="367">I181*(1+$H181)</f>
        <v>1416570.6831134662</v>
      </c>
      <c r="K181" s="43">
        <f t="shared" si="367"/>
        <v>1466137.2918949092</v>
      </c>
      <c r="L181" s="43">
        <f t="shared" si="367"/>
        <v>1517438.2643303371</v>
      </c>
      <c r="M181" s="54" t="str">
        <f>IF(Volumes!AG177="-","-",Volumes!AG177)</f>
        <v>-</v>
      </c>
      <c r="N181" s="43" t="str">
        <f>IF(M181="-","-",IF((Volumes!N177*(1+M181))&gt;=I181,I181,Volumes!N177*(1+M181)))</f>
        <v>-</v>
      </c>
      <c r="O181" s="43" t="str">
        <f t="shared" si="351"/>
        <v>-</v>
      </c>
      <c r="P181" s="43" t="str">
        <f t="shared" si="253"/>
        <v>-</v>
      </c>
      <c r="Q181" s="43" t="str">
        <f t="shared" si="254"/>
        <v>-</v>
      </c>
      <c r="R181" s="43" t="str">
        <f t="shared" si="283"/>
        <v>-</v>
      </c>
      <c r="S181" s="43" t="str">
        <f t="shared" si="284"/>
        <v>-</v>
      </c>
      <c r="T181" s="43" t="str">
        <f t="shared" si="285"/>
        <v>-</v>
      </c>
      <c r="U181" s="43" t="str">
        <f t="shared" si="286"/>
        <v>-</v>
      </c>
      <c r="V181" s="44" t="str">
        <f>Volumes!S177</f>
        <v>-</v>
      </c>
      <c r="W181" s="43"/>
    </row>
    <row r="182" spans="1:23" x14ac:dyDescent="0.2">
      <c r="A182" s="41">
        <v>171</v>
      </c>
      <c r="B182" s="42" t="s">
        <v>60</v>
      </c>
      <c r="C182" s="54">
        <f>Volumes!Y178</f>
        <v>-1.1074180517163452E-2</v>
      </c>
      <c r="D182" s="43">
        <f>Volumes!F178*(1+C182)</f>
        <v>2305459.0287406691</v>
      </c>
      <c r="E182" s="43">
        <f t="shared" ref="E182:G182" si="368">D182*(1+$C182)</f>
        <v>2279927.9592814706</v>
      </c>
      <c r="F182" s="43">
        <f t="shared" si="368"/>
        <v>2254679.6254942594</v>
      </c>
      <c r="G182" s="43">
        <f t="shared" si="368"/>
        <v>2229710.8963131653</v>
      </c>
      <c r="H182" s="54">
        <f>Volumes!AC178</f>
        <v>2.9363008551625925E-2</v>
      </c>
      <c r="I182" s="43">
        <f>Volumes!J178*(1+H182)</f>
        <v>1749653.5976075749</v>
      </c>
      <c r="J182" s="43">
        <f t="shared" ref="J182:L182" si="369">I182*(1+$H182)</f>
        <v>1801028.6911565091</v>
      </c>
      <c r="K182" s="43">
        <f t="shared" si="369"/>
        <v>1853912.3120166613</v>
      </c>
      <c r="L182" s="43">
        <f t="shared" si="369"/>
        <v>1908348.755088371</v>
      </c>
      <c r="M182" s="54">
        <f>IF(Volumes!AG178="-","-",Volumes!AG178)</f>
        <v>3.2216478967501426E-2</v>
      </c>
      <c r="N182" s="43">
        <f>IF(M182="-","-",IF((Volumes!N178*(1+M182))&gt;=I182,I182,Volumes!N178*(1+M182)))</f>
        <v>562541.46557362482</v>
      </c>
      <c r="O182" s="43">
        <f t="shared" si="351"/>
        <v>580664.57086762495</v>
      </c>
      <c r="P182" s="43">
        <f t="shared" si="253"/>
        <v>599371.53880215506</v>
      </c>
      <c r="Q182" s="43">
        <f t="shared" si="254"/>
        <v>618681.17937569367</v>
      </c>
      <c r="R182" s="43">
        <f t="shared" si="283"/>
        <v>562541.46557362482</v>
      </c>
      <c r="S182" s="43">
        <f t="shared" si="284"/>
        <v>580664.57086762495</v>
      </c>
      <c r="T182" s="43">
        <f t="shared" si="285"/>
        <v>599371.53880215506</v>
      </c>
      <c r="U182" s="43">
        <f t="shared" si="286"/>
        <v>618681.17937569367</v>
      </c>
      <c r="V182" s="44">
        <f>Volumes!S178</f>
        <v>1</v>
      </c>
      <c r="W182" s="43"/>
    </row>
    <row r="183" spans="1:23" x14ac:dyDescent="0.2">
      <c r="A183" s="41">
        <v>172</v>
      </c>
      <c r="B183" s="42" t="s">
        <v>206</v>
      </c>
      <c r="C183" s="54">
        <f>Volumes!Y179</f>
        <v>4.3933024121061469E-3</v>
      </c>
      <c r="D183" s="43">
        <f>Volumes!F179*(1+C183)</f>
        <v>5392363.6609441601</v>
      </c>
      <c r="E183" s="43">
        <f t="shared" ref="E183:G183" si="370">D183*(1+$C183)</f>
        <v>5416053.9452227391</v>
      </c>
      <c r="F183" s="43">
        <f t="shared" si="370"/>
        <v>5439848.3080843827</v>
      </c>
      <c r="G183" s="43">
        <f t="shared" si="370"/>
        <v>5463747.2067777812</v>
      </c>
      <c r="H183" s="54">
        <f>Volumes!AC179</f>
        <v>2.6218374433501408E-2</v>
      </c>
      <c r="I183" s="43">
        <f>Volumes!J179*(1+H183)</f>
        <v>3872677.2234611837</v>
      </c>
      <c r="J183" s="43">
        <f t="shared" ref="J183:L183" si="371">I183*(1+$H183)</f>
        <v>3974212.5249659815</v>
      </c>
      <c r="K183" s="43">
        <f t="shared" si="371"/>
        <v>4078409.9170238506</v>
      </c>
      <c r="L183" s="43">
        <f t="shared" si="371"/>
        <v>4185339.195321687</v>
      </c>
      <c r="M183" s="54">
        <f>IF(Volumes!AG179="-","-",Volumes!AG179)</f>
        <v>0.13709422722557799</v>
      </c>
      <c r="N183" s="43">
        <f>IF(M183="-","-",IF((Volumes!N179*(1+M183))&gt;=I183,I183,Volumes!N179*(1+M183)))</f>
        <v>2575480.9005564358</v>
      </c>
      <c r="O183" s="43">
        <f t="shared" si="351"/>
        <v>2928564.4643524559</v>
      </c>
      <c r="P183" s="43">
        <f t="shared" si="253"/>
        <v>3330053.7464731447</v>
      </c>
      <c r="Q183" s="43">
        <f t="shared" si="254"/>
        <v>3786584.8914655214</v>
      </c>
      <c r="R183" s="43">
        <f t="shared" si="283"/>
        <v>2575480.9005564358</v>
      </c>
      <c r="S183" s="43">
        <f t="shared" si="284"/>
        <v>2928564.4643524559</v>
      </c>
      <c r="T183" s="43">
        <f t="shared" si="285"/>
        <v>3330053.7464731447</v>
      </c>
      <c r="U183" s="43">
        <f t="shared" si="286"/>
        <v>3786584.8914655214</v>
      </c>
      <c r="V183" s="44">
        <f>Volumes!S179</f>
        <v>1</v>
      </c>
      <c r="W183" s="43"/>
    </row>
    <row r="184" spans="1:23" x14ac:dyDescent="0.2">
      <c r="A184" s="41">
        <v>173</v>
      </c>
      <c r="B184" s="42" t="s">
        <v>207</v>
      </c>
      <c r="C184" s="54">
        <f>Volumes!Y180</f>
        <v>2.3635204060081915E-2</v>
      </c>
      <c r="D184" s="43">
        <f>Volumes!F180*(1+C184)</f>
        <v>1076868.2268485019</v>
      </c>
      <c r="E184" s="43">
        <f t="shared" ref="E184:G184" si="372">D184*(1+$C184)</f>
        <v>1102320.227135885</v>
      </c>
      <c r="F184" s="43">
        <f t="shared" si="372"/>
        <v>1128373.7906437977</v>
      </c>
      <c r="G184" s="43">
        <f t="shared" si="372"/>
        <v>1155043.1354417121</v>
      </c>
      <c r="H184" s="54">
        <f>Volumes!AC180</f>
        <v>2.2303076595418938E-2</v>
      </c>
      <c r="I184" s="43">
        <f>Volumes!J180*(1+H184)</f>
        <v>803364.60510559077</v>
      </c>
      <c r="J184" s="43">
        <f t="shared" ref="J184:L184" si="373">I184*(1+$H184)</f>
        <v>821282.10742730915</v>
      </c>
      <c r="K184" s="43">
        <f t="shared" si="373"/>
        <v>839599.22517570748</v>
      </c>
      <c r="L184" s="43">
        <f t="shared" si="373"/>
        <v>858324.8710042556</v>
      </c>
      <c r="M184" s="54">
        <f>IF(Volumes!AG180="-","-",Volumes!AG180)</f>
        <v>1.8755482012178828E-2</v>
      </c>
      <c r="N184" s="43">
        <f>IF(M184="-","-",IF((Volumes!N180*(1+M184))&gt;=I184,I184,Volumes!N180*(1+M184)))</f>
        <v>770406.32687369594</v>
      </c>
      <c r="O184" s="43">
        <f t="shared" si="351"/>
        <v>784855.66887944436</v>
      </c>
      <c r="P184" s="43">
        <f t="shared" si="253"/>
        <v>799576.01525926939</v>
      </c>
      <c r="Q184" s="43">
        <f t="shared" si="254"/>
        <v>814572.44883083436</v>
      </c>
      <c r="R184" s="43">
        <f t="shared" si="283"/>
        <v>770406.32687369594</v>
      </c>
      <c r="S184" s="43">
        <f t="shared" si="284"/>
        <v>784855.66887944436</v>
      </c>
      <c r="T184" s="43">
        <f t="shared" si="285"/>
        <v>799576.01525926939</v>
      </c>
      <c r="U184" s="43">
        <f t="shared" si="286"/>
        <v>814572.44883083436</v>
      </c>
      <c r="V184" s="44">
        <f>Volumes!S180</f>
        <v>1</v>
      </c>
      <c r="W184" s="43"/>
    </row>
    <row r="185" spans="1:23" x14ac:dyDescent="0.2">
      <c r="A185" s="41">
        <v>174</v>
      </c>
      <c r="B185" s="42" t="s">
        <v>208</v>
      </c>
      <c r="C185" s="54">
        <f>Volumes!Y181</f>
        <v>1.9803554350950461E-2</v>
      </c>
      <c r="D185" s="43">
        <f>Volumes!F181*(1+C185)</f>
        <v>2519862.1767488397</v>
      </c>
      <c r="E185" s="43">
        <f t="shared" ref="E185:G185" si="374">D185*(1+$C185)</f>
        <v>2569764.4043229898</v>
      </c>
      <c r="F185" s="43">
        <f t="shared" si="374"/>
        <v>2620654.8733731378</v>
      </c>
      <c r="G185" s="43">
        <f t="shared" si="374"/>
        <v>2672553.1545930658</v>
      </c>
      <c r="H185" s="54">
        <f>Volumes!AC181</f>
        <v>2.632126871444514E-2</v>
      </c>
      <c r="I185" s="43">
        <f>Volumes!J181*(1+H185)</f>
        <v>2070501.5538257905</v>
      </c>
      <c r="J185" s="43">
        <f t="shared" ref="J185:L185" si="375">I185*(1+$H185)</f>
        <v>2124999.7815977153</v>
      </c>
      <c r="K185" s="43">
        <f t="shared" si="375"/>
        <v>2180932.4718672861</v>
      </c>
      <c r="L185" s="43">
        <f t="shared" si="375"/>
        <v>2238337.3815073641</v>
      </c>
      <c r="M185" s="126">
        <f>IF(Volumes!AG181="-","-",Volumes!AG181)</f>
        <v>0.6990021325393313</v>
      </c>
      <c r="N185" s="43">
        <f>IF(M185="-","-",IF((Volumes!N181*(1+M185))&gt;=I185,I185,Volumes!N181*(1+M185)))</f>
        <v>717408.74747113022</v>
      </c>
      <c r="O185" s="43">
        <f t="shared" si="351"/>
        <v>1218878.9918558209</v>
      </c>
      <c r="P185" s="43">
        <f t="shared" si="253"/>
        <v>2070878.0064704297</v>
      </c>
      <c r="Q185" s="43">
        <f t="shared" si="254"/>
        <v>2238337.3815073641</v>
      </c>
      <c r="R185" s="43">
        <f t="shared" si="283"/>
        <v>717408.74747113022</v>
      </c>
      <c r="S185" s="43">
        <f t="shared" si="284"/>
        <v>1218878.9918558209</v>
      </c>
      <c r="T185" s="43">
        <f t="shared" si="285"/>
        <v>2070878.0064704297</v>
      </c>
      <c r="U185" s="43">
        <f t="shared" si="286"/>
        <v>2238337.3815073641</v>
      </c>
      <c r="V185" s="44">
        <f>Volumes!S181</f>
        <v>1</v>
      </c>
      <c r="W185" s="43"/>
    </row>
    <row r="186" spans="1:23" x14ac:dyDescent="0.2">
      <c r="A186" s="41">
        <v>175</v>
      </c>
      <c r="B186" s="42" t="s">
        <v>209</v>
      </c>
      <c r="C186" s="54">
        <f>Volumes!Y182</f>
        <v>3.4982374021065958E-2</v>
      </c>
      <c r="D186" s="43">
        <f>Volumes!F182*(1+C186)</f>
        <v>328903.94369303249</v>
      </c>
      <c r="E186" s="43">
        <f t="shared" ref="E186:G186" si="376">D186*(1+$C186)</f>
        <v>340409.78446830576</v>
      </c>
      <c r="F186" s="43">
        <f t="shared" si="376"/>
        <v>352318.12686900649</v>
      </c>
      <c r="G186" s="43">
        <f t="shared" si="376"/>
        <v>364643.05135753943</v>
      </c>
      <c r="H186" s="54">
        <f>Volumes!AC182</f>
        <v>1.9513404068177007E-2</v>
      </c>
      <c r="I186" s="43">
        <f>Volumes!J182*(1+H186)</f>
        <v>231246.03031074392</v>
      </c>
      <c r="J186" s="43">
        <f t="shared" ref="J186:L186" si="377">I186*(1+$H186)</f>
        <v>235758.42753935937</v>
      </c>
      <c r="K186" s="43">
        <f t="shared" si="377"/>
        <v>240358.87699841292</v>
      </c>
      <c r="L186" s="43">
        <f t="shared" si="377"/>
        <v>245049.09688665622</v>
      </c>
      <c r="M186" s="54" t="str">
        <f>IF(Volumes!AG182="-","-",Volumes!AG182)</f>
        <v>-</v>
      </c>
      <c r="N186" s="43" t="str">
        <f>IF(M186="-","-",IF((Volumes!N182*(1+M186))&gt;=I186,I186,Volumes!N182*(1+M186)))</f>
        <v>-</v>
      </c>
      <c r="O186" s="43" t="str">
        <f t="shared" si="351"/>
        <v>-</v>
      </c>
      <c r="P186" s="43" t="str">
        <f t="shared" si="253"/>
        <v>-</v>
      </c>
      <c r="Q186" s="43" t="str">
        <f t="shared" si="254"/>
        <v>-</v>
      </c>
      <c r="R186" s="43" t="str">
        <f t="shared" si="283"/>
        <v>-</v>
      </c>
      <c r="S186" s="43" t="str">
        <f t="shared" si="284"/>
        <v>-</v>
      </c>
      <c r="T186" s="43" t="str">
        <f t="shared" si="285"/>
        <v>-</v>
      </c>
      <c r="U186" s="43" t="str">
        <f t="shared" si="286"/>
        <v>-</v>
      </c>
      <c r="V186" s="44" t="str">
        <f>Volumes!S182</f>
        <v>-</v>
      </c>
      <c r="W186" s="43"/>
    </row>
    <row r="187" spans="1:23" x14ac:dyDescent="0.2">
      <c r="A187" s="41">
        <v>176</v>
      </c>
      <c r="B187" s="42" t="s">
        <v>210</v>
      </c>
      <c r="C187" s="54">
        <f>Volumes!Y183</f>
        <v>2.4772316597506543E-2</v>
      </c>
      <c r="D187" s="43">
        <f>Volumes!F183*(1+C187)</f>
        <v>209601.80577527097</v>
      </c>
      <c r="E187" s="43">
        <f t="shared" ref="E187:G187" si="378">D187*(1+$C187)</f>
        <v>214794.12806734504</v>
      </c>
      <c r="F187" s="43">
        <f t="shared" si="378"/>
        <v>220115.07621111465</v>
      </c>
      <c r="G187" s="43">
        <f t="shared" si="378"/>
        <v>225567.83656690063</v>
      </c>
      <c r="H187" s="54">
        <f>Volumes!AC183</f>
        <v>2.4681008165848627E-2</v>
      </c>
      <c r="I187" s="43">
        <f>Volumes!J183*(1+H187)</f>
        <v>169627.7434537909</v>
      </c>
      <c r="J187" s="43">
        <f t="shared" ref="J187:L187" si="379">I187*(1+$H187)</f>
        <v>173814.32717512839</v>
      </c>
      <c r="K187" s="43">
        <f t="shared" si="379"/>
        <v>178104.24000347921</v>
      </c>
      <c r="L187" s="43">
        <f t="shared" si="379"/>
        <v>182500.03220537733</v>
      </c>
      <c r="M187" s="54" t="str">
        <f>IF(Volumes!AG183="-","-",Volumes!AG183)</f>
        <v>-</v>
      </c>
      <c r="N187" s="43" t="str">
        <f>IF(M187="-","-",IF((Volumes!N183*(1+M187))&gt;=I187,I187,Volumes!N183*(1+M187)))</f>
        <v>-</v>
      </c>
      <c r="O187" s="43" t="str">
        <f t="shared" si="351"/>
        <v>-</v>
      </c>
      <c r="P187" s="43" t="str">
        <f t="shared" si="253"/>
        <v>-</v>
      </c>
      <c r="Q187" s="43" t="str">
        <f t="shared" si="254"/>
        <v>-</v>
      </c>
      <c r="R187" s="43" t="str">
        <f t="shared" si="283"/>
        <v>-</v>
      </c>
      <c r="S187" s="43" t="str">
        <f t="shared" si="284"/>
        <v>-</v>
      </c>
      <c r="T187" s="43" t="str">
        <f t="shared" si="285"/>
        <v>-</v>
      </c>
      <c r="U187" s="43" t="str">
        <f t="shared" si="286"/>
        <v>-</v>
      </c>
      <c r="V187" s="44" t="str">
        <f>Volumes!S183</f>
        <v>-</v>
      </c>
      <c r="W187" s="43"/>
    </row>
    <row r="188" spans="1:23" x14ac:dyDescent="0.2">
      <c r="A188" s="41">
        <v>177</v>
      </c>
      <c r="B188" s="42" t="s">
        <v>61</v>
      </c>
      <c r="C188" s="54">
        <f>Volumes!Y184</f>
        <v>1.0463341944601915E-3</v>
      </c>
      <c r="D188" s="43">
        <f>Volumes!F184*(1+C188)</f>
        <v>1755594.0180105423</v>
      </c>
      <c r="E188" s="43">
        <f t="shared" ref="E188:G188" si="380">D188*(1+$C188)</f>
        <v>1757430.9560631765</v>
      </c>
      <c r="F188" s="43">
        <f t="shared" si="380"/>
        <v>1759269.8161669082</v>
      </c>
      <c r="G188" s="43">
        <f t="shared" si="380"/>
        <v>1761110.6003328455</v>
      </c>
      <c r="H188" s="54">
        <f>Volumes!AC184</f>
        <v>2.0731904823227319E-2</v>
      </c>
      <c r="I188" s="43">
        <f>Volumes!J184*(1+H188)</f>
        <v>1277125.4690681545</v>
      </c>
      <c r="J188" s="43">
        <f t="shared" ref="J188:L188" si="381">I188*(1+$H188)</f>
        <v>1303602.712740195</v>
      </c>
      <c r="K188" s="43">
        <f t="shared" si="381"/>
        <v>1330628.8801080256</v>
      </c>
      <c r="L188" s="43">
        <f t="shared" si="381"/>
        <v>1358215.3514054627</v>
      </c>
      <c r="M188" s="54">
        <f>IF(Volumes!AG184="-","-",Volumes!AG184)</f>
        <v>6.9221732824935279E-3</v>
      </c>
      <c r="N188" s="43">
        <f>IF(M188="-","-",IF((Volumes!N184*(1+M188))&gt;=I188,I188,Volumes!N184*(1+M188)))</f>
        <v>934159.96319675399</v>
      </c>
      <c r="O188" s="43">
        <f t="shared" si="351"/>
        <v>940626.38033556973</v>
      </c>
      <c r="P188" s="43">
        <f t="shared" si="253"/>
        <v>947137.55913433724</v>
      </c>
      <c r="Q188" s="43">
        <f t="shared" si="254"/>
        <v>953693.80944102316</v>
      </c>
      <c r="R188" s="43">
        <f t="shared" si="283"/>
        <v>934159.96319675399</v>
      </c>
      <c r="S188" s="43">
        <f t="shared" si="284"/>
        <v>940626.38033556973</v>
      </c>
      <c r="T188" s="43">
        <f t="shared" si="285"/>
        <v>947137.55913433724</v>
      </c>
      <c r="U188" s="43">
        <f t="shared" si="286"/>
        <v>953693.80944102316</v>
      </c>
      <c r="V188" s="44">
        <f>Volumes!S184</f>
        <v>1</v>
      </c>
      <c r="W188" s="43"/>
    </row>
    <row r="189" spans="1:23" x14ac:dyDescent="0.2">
      <c r="A189" s="41">
        <v>178</v>
      </c>
      <c r="B189" s="42" t="s">
        <v>211</v>
      </c>
      <c r="C189" s="54">
        <f>Volumes!Y185</f>
        <v>2.6025608008209553E-2</v>
      </c>
      <c r="D189" s="43">
        <f>Volumes!F185*(1+C189)</f>
        <v>174360.73977369911</v>
      </c>
      <c r="E189" s="43">
        <f t="shared" ref="E189:G189" si="382">D189*(1+$C189)</f>
        <v>178898.58403907082</v>
      </c>
      <c r="F189" s="43">
        <f t="shared" si="382"/>
        <v>183554.52846049541</v>
      </c>
      <c r="G189" s="43">
        <f t="shared" si="382"/>
        <v>188331.64666634001</v>
      </c>
      <c r="H189" s="54">
        <f>Volumes!AC185</f>
        <v>1.0210495385845732E-2</v>
      </c>
      <c r="I189" s="43">
        <f>Volumes!J185*(1+H189)</f>
        <v>134545.89503845925</v>
      </c>
      <c r="J189" s="43">
        <f t="shared" ref="J189:L189" si="383">I189*(1+$H189)</f>
        <v>135919.67527893392</v>
      </c>
      <c r="K189" s="43">
        <f t="shared" si="383"/>
        <v>137307.48249621512</v>
      </c>
      <c r="L189" s="43">
        <f t="shared" si="383"/>
        <v>138709.4599126848</v>
      </c>
      <c r="M189" s="54" t="str">
        <f>IF(Volumes!AG185="-","-",Volumes!AG185)</f>
        <v>-</v>
      </c>
      <c r="N189" s="43" t="str">
        <f>IF(M189="-","-",IF((Volumes!N185*(1+M189))&gt;=I189,I189,Volumes!N185*(1+M189)))</f>
        <v>-</v>
      </c>
      <c r="O189" s="43" t="str">
        <f t="shared" si="351"/>
        <v>-</v>
      </c>
      <c r="P189" s="43" t="str">
        <f t="shared" si="253"/>
        <v>-</v>
      </c>
      <c r="Q189" s="43" t="str">
        <f t="shared" si="254"/>
        <v>-</v>
      </c>
      <c r="R189" s="43" t="str">
        <f t="shared" si="283"/>
        <v>-</v>
      </c>
      <c r="S189" s="43" t="str">
        <f t="shared" si="284"/>
        <v>-</v>
      </c>
      <c r="T189" s="43" t="str">
        <f t="shared" si="285"/>
        <v>-</v>
      </c>
      <c r="U189" s="43" t="str">
        <f t="shared" si="286"/>
        <v>-</v>
      </c>
      <c r="V189" s="44" t="str">
        <f>Volumes!S185</f>
        <v>-</v>
      </c>
      <c r="W189" s="43"/>
    </row>
    <row r="190" spans="1:23" x14ac:dyDescent="0.2">
      <c r="A190" s="41">
        <v>179</v>
      </c>
      <c r="B190" s="42" t="s">
        <v>212</v>
      </c>
      <c r="C190" s="54">
        <f>Volumes!Y186</f>
        <v>-1.5881745404248897E-2</v>
      </c>
      <c r="D190" s="43">
        <f>Volumes!F186*(1+C190)</f>
        <v>2901032.6818922437</v>
      </c>
      <c r="E190" s="43">
        <f t="shared" ref="E190:G190" si="384">D190*(1+$C190)</f>
        <v>2854959.2194290254</v>
      </c>
      <c r="F190" s="43">
        <f t="shared" si="384"/>
        <v>2809617.4839665405</v>
      </c>
      <c r="G190" s="43">
        <f t="shared" si="384"/>
        <v>2764995.8544028574</v>
      </c>
      <c r="H190" s="54">
        <f>Volumes!AC186</f>
        <v>1.7597582690928194E-2</v>
      </c>
      <c r="I190" s="43">
        <f>Volumes!J186*(1+H190)</f>
        <v>2065007.7217619526</v>
      </c>
      <c r="J190" s="43">
        <f t="shared" ref="J190:L190" si="385">I190*(1+$H190)</f>
        <v>2101346.8659030641</v>
      </c>
      <c r="K190" s="43">
        <f t="shared" si="385"/>
        <v>2138325.4911381165</v>
      </c>
      <c r="L190" s="43">
        <f t="shared" si="385"/>
        <v>2175954.8507885393</v>
      </c>
      <c r="M190" s="54">
        <f>IF(Volumes!AG186="-","-",Volumes!AG186)</f>
        <v>2.6288704571266641E-2</v>
      </c>
      <c r="N190" s="43">
        <f>IF(M190="-","-",IF((Volumes!N186*(1+M190))&gt;=I190,I190,Volumes!N186*(1+M190)))</f>
        <v>2065007.7217619526</v>
      </c>
      <c r="O190" s="43">
        <f t="shared" si="351"/>
        <v>2101346.8659030641</v>
      </c>
      <c r="P190" s="43">
        <f t="shared" si="253"/>
        <v>2138325.4911381165</v>
      </c>
      <c r="Q190" s="43">
        <f t="shared" si="254"/>
        <v>2175954.8507885393</v>
      </c>
      <c r="R190" s="43">
        <f t="shared" si="283"/>
        <v>2065007.7217619526</v>
      </c>
      <c r="S190" s="43">
        <f t="shared" si="284"/>
        <v>2101346.8659030641</v>
      </c>
      <c r="T190" s="43">
        <f t="shared" si="285"/>
        <v>2138325.4911381165</v>
      </c>
      <c r="U190" s="43">
        <f t="shared" si="286"/>
        <v>2175954.8507885393</v>
      </c>
      <c r="V190" s="44">
        <f>Volumes!S186</f>
        <v>1</v>
      </c>
      <c r="W190" s="43"/>
    </row>
    <row r="191" spans="1:23" x14ac:dyDescent="0.2">
      <c r="A191" s="41">
        <v>180</v>
      </c>
      <c r="B191" s="42" t="s">
        <v>213</v>
      </c>
      <c r="C191" s="54" t="s">
        <v>22</v>
      </c>
      <c r="D191" s="43" t="s">
        <v>22</v>
      </c>
      <c r="E191" s="43" t="s">
        <v>22</v>
      </c>
      <c r="F191" s="43" t="s">
        <v>22</v>
      </c>
      <c r="G191" s="43" t="s">
        <v>22</v>
      </c>
      <c r="H191" s="54">
        <f>Volumes!AC187</f>
        <v>2.7227177408563476E-2</v>
      </c>
      <c r="I191" s="43">
        <f>Volumes!J187*(1+H191)</f>
        <v>656059.18139552721</v>
      </c>
      <c r="J191" s="43">
        <f t="shared" ref="J191:L191" si="386">I191*(1+$H191)</f>
        <v>673921.8211179002</v>
      </c>
      <c r="K191" s="43">
        <f t="shared" si="386"/>
        <v>692270.81010097952</v>
      </c>
      <c r="L191" s="43">
        <f t="shared" si="386"/>
        <v>711119.39026236883</v>
      </c>
      <c r="M191" s="54" t="str">
        <f>IF(Volumes!AG187="-","-",Volumes!AG187)</f>
        <v>-</v>
      </c>
      <c r="N191" s="43" t="str">
        <f>IF(M191="-","-",IF((Volumes!N187*(1+M191))&gt;=I191,I191,Volumes!N187*(1+M191)))</f>
        <v>-</v>
      </c>
      <c r="O191" s="43" t="str">
        <f t="shared" si="351"/>
        <v>-</v>
      </c>
      <c r="P191" s="43" t="str">
        <f t="shared" ref="P191:P236" si="387">IF(O191="-","-",IF((O191*(1+$M191))&gt;=K191,K191,O191*(1+$M191)))</f>
        <v>-</v>
      </c>
      <c r="Q191" s="43" t="str">
        <f t="shared" ref="Q191:Q236" si="388">IF(P191="-","-",IF((P191*(1+$M191))&gt;=L191,L191,P191*(1+$M191)))</f>
        <v>-</v>
      </c>
      <c r="R191" s="43" t="str">
        <f t="shared" si="283"/>
        <v>-</v>
      </c>
      <c r="S191" s="43" t="str">
        <f t="shared" si="284"/>
        <v>-</v>
      </c>
      <c r="T191" s="43" t="str">
        <f t="shared" si="285"/>
        <v>-</v>
      </c>
      <c r="U191" s="43" t="str">
        <f t="shared" si="286"/>
        <v>-</v>
      </c>
      <c r="V191" s="44" t="str">
        <f>Volumes!S187</f>
        <v>-</v>
      </c>
      <c r="W191" s="43"/>
    </row>
    <row r="192" spans="1:23" x14ac:dyDescent="0.2">
      <c r="A192" s="41">
        <v>181</v>
      </c>
      <c r="B192" s="42" t="s">
        <v>214</v>
      </c>
      <c r="C192" s="54">
        <f>Volumes!Y188</f>
        <v>-3.1514072091313954E-2</v>
      </c>
      <c r="D192" s="43">
        <f>Volumes!F188*(1+C192)</f>
        <v>267649.22145935986</v>
      </c>
      <c r="E192" s="43">
        <f t="shared" ref="E192:G192" si="389">D192*(1+$C192)</f>
        <v>259214.50459910554</v>
      </c>
      <c r="F192" s="43">
        <f t="shared" si="389"/>
        <v>251045.60001405509</v>
      </c>
      <c r="G192" s="43">
        <f t="shared" si="389"/>
        <v>243134.13087700499</v>
      </c>
      <c r="H192" s="54">
        <f>Volumes!AC188</f>
        <v>-6.8675564554279258E-3</v>
      </c>
      <c r="I192" s="43">
        <f>Volumes!J188*(1+H192)</f>
        <v>206818.8382357136</v>
      </c>
      <c r="J192" s="43">
        <f t="shared" ref="J192:L192" si="390">I192*(1+$H192)</f>
        <v>205398.49818808382</v>
      </c>
      <c r="K192" s="43">
        <f t="shared" si="390"/>
        <v>203987.91240591704</v>
      </c>
      <c r="L192" s="43">
        <f t="shared" si="390"/>
        <v>202587.01390124453</v>
      </c>
      <c r="M192" s="54" t="str">
        <f>IF(Volumes!AG188="-","-",Volumes!AG188)</f>
        <v>-</v>
      </c>
      <c r="N192" s="43" t="str">
        <f>IF(M192="-","-",IF((Volumes!N188*(1+M192))&gt;=I192,I192,Volumes!N188*(1+M192)))</f>
        <v>-</v>
      </c>
      <c r="O192" s="43" t="str">
        <f t="shared" si="351"/>
        <v>-</v>
      </c>
      <c r="P192" s="43" t="str">
        <f t="shared" si="387"/>
        <v>-</v>
      </c>
      <c r="Q192" s="43" t="str">
        <f t="shared" si="388"/>
        <v>-</v>
      </c>
      <c r="R192" s="43" t="str">
        <f t="shared" si="283"/>
        <v>-</v>
      </c>
      <c r="S192" s="43" t="str">
        <f t="shared" si="284"/>
        <v>-</v>
      </c>
      <c r="T192" s="43" t="str">
        <f t="shared" si="285"/>
        <v>-</v>
      </c>
      <c r="U192" s="43" t="str">
        <f t="shared" si="286"/>
        <v>-</v>
      </c>
      <c r="V192" s="44" t="str">
        <f>Volumes!S188</f>
        <v>-</v>
      </c>
      <c r="W192" s="43"/>
    </row>
    <row r="193" spans="1:23" x14ac:dyDescent="0.2">
      <c r="A193" s="41">
        <v>182</v>
      </c>
      <c r="B193" s="42" t="s">
        <v>62</v>
      </c>
      <c r="C193" s="54">
        <f>Volumes!Y189</f>
        <v>4.9048691084044868E-3</v>
      </c>
      <c r="D193" s="43">
        <f>Volumes!F189*(1+C193)</f>
        <v>13974121.200504214</v>
      </c>
      <c r="E193" s="43">
        <f t="shared" ref="E193:G193" si="391">D193*(1+$C193)</f>
        <v>14042662.435897669</v>
      </c>
      <c r="F193" s="43">
        <f t="shared" si="391"/>
        <v>14111539.857079256</v>
      </c>
      <c r="G193" s="43">
        <f t="shared" si="391"/>
        <v>14180755.112996265</v>
      </c>
      <c r="H193" s="54">
        <f>Volumes!AC189</f>
        <v>2.9419428446628964E-2</v>
      </c>
      <c r="I193" s="43">
        <f>Volumes!J189*(1+H193)</f>
        <v>10562107.896655524</v>
      </c>
      <c r="J193" s="43">
        <f t="shared" ref="J193:L193" si="392">I193*(1+$H193)</f>
        <v>10872839.074166756</v>
      </c>
      <c r="K193" s="43">
        <f t="shared" si="392"/>
        <v>11192711.785320915</v>
      </c>
      <c r="L193" s="43">
        <f t="shared" si="392"/>
        <v>11521994.968812903</v>
      </c>
      <c r="M193" s="54">
        <f>IF(Volumes!AG189="-","-",Volumes!AG189)</f>
        <v>9.8007029176923291E-2</v>
      </c>
      <c r="N193" s="43">
        <f>IF(M193="-","-",IF((Volumes!N189*(1+M193))&gt;=I193,I193,Volumes!N189*(1+M193)))</f>
        <v>8366248.0887081297</v>
      </c>
      <c r="O193" s="43">
        <f t="shared" si="351"/>
        <v>9186199.2092395257</v>
      </c>
      <c r="P193" s="43">
        <f t="shared" si="387"/>
        <v>10086511.303164493</v>
      </c>
      <c r="Q193" s="43">
        <f t="shared" si="388"/>
        <v>11075060.310747102</v>
      </c>
      <c r="R193" s="43">
        <f t="shared" si="283"/>
        <v>8366248.0887081297</v>
      </c>
      <c r="S193" s="43">
        <f t="shared" si="284"/>
        <v>9186199.2092395257</v>
      </c>
      <c r="T193" s="43">
        <f t="shared" si="285"/>
        <v>10086511.303164493</v>
      </c>
      <c r="U193" s="43">
        <f t="shared" si="286"/>
        <v>11075060.310747102</v>
      </c>
      <c r="V193" s="44">
        <f>Volumes!S189</f>
        <v>1</v>
      </c>
      <c r="W193" s="43"/>
    </row>
    <row r="194" spans="1:23" x14ac:dyDescent="0.2">
      <c r="A194" s="41">
        <v>183</v>
      </c>
      <c r="B194" s="42" t="s">
        <v>215</v>
      </c>
      <c r="C194" s="54">
        <f>Volumes!Y190</f>
        <v>-3.2105270509398036E-2</v>
      </c>
      <c r="D194" s="43">
        <f>Volumes!F190*(1+C194)</f>
        <v>1086110.0041190309</v>
      </c>
      <c r="E194" s="43">
        <f t="shared" ref="E194:G194" si="393">D194*(1+$C194)</f>
        <v>1051240.1486338261</v>
      </c>
      <c r="F194" s="43">
        <f t="shared" si="393"/>
        <v>1017489.7992915972</v>
      </c>
      <c r="G194" s="43">
        <f t="shared" si="393"/>
        <v>984823.01404478739</v>
      </c>
      <c r="H194" s="54">
        <f>Volumes!AC190</f>
        <v>-8.8657880574353025E-3</v>
      </c>
      <c r="I194" s="43">
        <f>Volumes!J190*(1+H194)</f>
        <v>762368.54221567744</v>
      </c>
      <c r="J194" s="43">
        <f t="shared" ref="J194:L194" si="394">I194*(1+$H194)</f>
        <v>755609.54429873731</v>
      </c>
      <c r="K194" s="43">
        <f t="shared" si="394"/>
        <v>748910.47022480937</v>
      </c>
      <c r="L194" s="43">
        <f t="shared" si="394"/>
        <v>742270.78872180195</v>
      </c>
      <c r="M194" s="54">
        <f>IF(Volumes!AG190="-","-",Volumes!AG190)</f>
        <v>-1.4803012767501461E-2</v>
      </c>
      <c r="N194" s="43">
        <f>IF(M194="-","-",IF((Volumes!N190*(1+M194))&gt;=I194,I194,Volumes!N190*(1+M194)))</f>
        <v>704289.74065687065</v>
      </c>
      <c r="O194" s="43">
        <f t="shared" si="351"/>
        <v>693864.13063390669</v>
      </c>
      <c r="P194" s="43">
        <f t="shared" si="387"/>
        <v>683592.85104922159</v>
      </c>
      <c r="Q194" s="43">
        <f t="shared" si="388"/>
        <v>673473.61734736722</v>
      </c>
      <c r="R194" s="43">
        <f t="shared" si="283"/>
        <v>704289.74065687065</v>
      </c>
      <c r="S194" s="43">
        <f t="shared" si="284"/>
        <v>693864.13063390669</v>
      </c>
      <c r="T194" s="43">
        <f t="shared" si="285"/>
        <v>683592.85104922159</v>
      </c>
      <c r="U194" s="43">
        <f t="shared" si="286"/>
        <v>673473.61734736722</v>
      </c>
      <c r="V194" s="44">
        <f>Volumes!S190</f>
        <v>1</v>
      </c>
      <c r="W194" s="43"/>
    </row>
    <row r="195" spans="1:23" x14ac:dyDescent="0.2">
      <c r="A195" s="41">
        <v>184</v>
      </c>
      <c r="B195" s="42" t="s">
        <v>216</v>
      </c>
      <c r="C195" s="54">
        <f>Volumes!Y191</f>
        <v>1.8956330027989729E-2</v>
      </c>
      <c r="D195" s="43">
        <f>Volumes!F191*(1+C195)</f>
        <v>520975.04928570072</v>
      </c>
      <c r="E195" s="43">
        <f t="shared" ref="E195:G195" si="395">D195*(1+$C195)</f>
        <v>530850.82425630873</v>
      </c>
      <c r="F195" s="43">
        <f t="shared" si="395"/>
        <v>540913.80767654174</v>
      </c>
      <c r="G195" s="43">
        <f t="shared" si="395"/>
        <v>551167.54833155486</v>
      </c>
      <c r="H195" s="54">
        <f>Volumes!AC191</f>
        <v>2.3184706707045966E-2</v>
      </c>
      <c r="I195" s="43">
        <f>Volumes!J191*(1+H195)</f>
        <v>390760.37859966105</v>
      </c>
      <c r="J195" s="43">
        <f t="shared" ref="J195:L195" si="396">I195*(1+$H195)</f>
        <v>399820.04337022838</v>
      </c>
      <c r="K195" s="43">
        <f t="shared" si="396"/>
        <v>409089.75381136546</v>
      </c>
      <c r="L195" s="43">
        <f t="shared" si="396"/>
        <v>418574.37977033958</v>
      </c>
      <c r="M195" s="54">
        <f>IF(Volumes!AG191="-","-",Volumes!AG191)</f>
        <v>4.1403418808254037E-2</v>
      </c>
      <c r="N195" s="43">
        <f>IF(M195="-","-",IF((Volumes!N191*(1+M195))&gt;=I195,I195,Volumes!N191*(1+M195)))</f>
        <v>219224.79228990673</v>
      </c>
      <c r="O195" s="43">
        <f t="shared" si="351"/>
        <v>228301.44817823821</v>
      </c>
      <c r="P195" s="43">
        <f t="shared" si="387"/>
        <v>237753.90865169268</v>
      </c>
      <c r="Q195" s="43">
        <f t="shared" si="388"/>
        <v>247597.73330489805</v>
      </c>
      <c r="R195" s="43">
        <f t="shared" si="283"/>
        <v>219224.79228990673</v>
      </c>
      <c r="S195" s="43">
        <f t="shared" si="284"/>
        <v>228301.44817823821</v>
      </c>
      <c r="T195" s="43">
        <f t="shared" si="285"/>
        <v>237753.90865169268</v>
      </c>
      <c r="U195" s="43">
        <f t="shared" si="286"/>
        <v>247597.73330489805</v>
      </c>
      <c r="V195" s="44">
        <f>Volumes!S191</f>
        <v>1</v>
      </c>
      <c r="W195" s="43"/>
    </row>
    <row r="196" spans="1:23" x14ac:dyDescent="0.2">
      <c r="A196" s="41">
        <v>185</v>
      </c>
      <c r="B196" s="42" t="s">
        <v>217</v>
      </c>
      <c r="C196" s="54">
        <f>Volumes!Y192</f>
        <v>2.4055050374912623E-2</v>
      </c>
      <c r="D196" s="43">
        <f>Volumes!F192*(1+C196)</f>
        <v>354704.90731745411</v>
      </c>
      <c r="E196" s="43">
        <f t="shared" ref="E196:G196" si="397">D196*(1+$C196)</f>
        <v>363237.35173120419</v>
      </c>
      <c r="F196" s="43">
        <f t="shared" si="397"/>
        <v>371975.04452514817</v>
      </c>
      <c r="G196" s="43">
        <f t="shared" si="397"/>
        <v>380922.92295941099</v>
      </c>
      <c r="H196" s="54">
        <f>Volumes!AC192</f>
        <v>6.8528154562796928E-3</v>
      </c>
      <c r="I196" s="43">
        <f>Volumes!J192*(1+H196)</f>
        <v>261832.07465940554</v>
      </c>
      <c r="J196" s="43">
        <f t="shared" ref="J196:L196" si="398">I196*(1+$H196)</f>
        <v>263626.36154758127</v>
      </c>
      <c r="K196" s="43">
        <f t="shared" si="398"/>
        <v>265432.94435267732</v>
      </c>
      <c r="L196" s="43">
        <f t="shared" si="398"/>
        <v>267251.9073363432</v>
      </c>
      <c r="M196" s="54" t="str">
        <f>IF(Volumes!AG192="-","-",Volumes!AG192)</f>
        <v>-</v>
      </c>
      <c r="N196" s="43" t="str">
        <f>IF(M196="-","-",IF((Volumes!N192*(1+M196))&gt;=I196,I196,Volumes!N192*(1+M196)))</f>
        <v>-</v>
      </c>
      <c r="O196" s="43" t="str">
        <f t="shared" si="351"/>
        <v>-</v>
      </c>
      <c r="P196" s="43" t="str">
        <f t="shared" si="387"/>
        <v>-</v>
      </c>
      <c r="Q196" s="43" t="str">
        <f t="shared" si="388"/>
        <v>-</v>
      </c>
      <c r="R196" s="43" t="str">
        <f t="shared" si="283"/>
        <v>-</v>
      </c>
      <c r="S196" s="43" t="str">
        <f t="shared" si="284"/>
        <v>-</v>
      </c>
      <c r="T196" s="43" t="str">
        <f t="shared" si="285"/>
        <v>-</v>
      </c>
      <c r="U196" s="43" t="str">
        <f t="shared" si="286"/>
        <v>-</v>
      </c>
      <c r="V196" s="44" t="str">
        <f>Volumes!S192</f>
        <v>-</v>
      </c>
      <c r="W196" s="43"/>
    </row>
    <row r="197" spans="1:23" x14ac:dyDescent="0.2">
      <c r="A197" s="41">
        <v>186</v>
      </c>
      <c r="B197" s="42" t="s">
        <v>218</v>
      </c>
      <c r="C197" s="54">
        <f>Volumes!Y193</f>
        <v>-7.906097707867514E-2</v>
      </c>
      <c r="D197" s="43">
        <f>Volumes!F193*(1+C197)</f>
        <v>98150.918245886045</v>
      </c>
      <c r="E197" s="43">
        <f t="shared" ref="E197:G197" si="399">D197*(1+$C197)</f>
        <v>90391.010748197135</v>
      </c>
      <c r="F197" s="43">
        <f t="shared" si="399"/>
        <v>83244.609119315646</v>
      </c>
      <c r="G197" s="43">
        <f t="shared" si="399"/>
        <v>76663.208985810168</v>
      </c>
      <c r="H197" s="54">
        <f>Volumes!AC193</f>
        <v>2.3417416143816047E-3</v>
      </c>
      <c r="I197" s="123">
        <f>Volumes!J193*(1+H197)</f>
        <v>81572.5756160616</v>
      </c>
      <c r="J197" s="123">
        <f t="shared" ref="J197:L197" si="400">I197*(1+$H197)</f>
        <v>81763.597510974025</v>
      </c>
      <c r="K197" s="123">
        <f t="shared" si="400"/>
        <v>81955.066729807018</v>
      </c>
      <c r="L197" s="123">
        <f t="shared" si="400"/>
        <v>82146.984320077623</v>
      </c>
      <c r="M197" s="54" t="str">
        <f>IF(Volumes!AG193="-","-",Volumes!AG193)</f>
        <v>-</v>
      </c>
      <c r="N197" s="43" t="str">
        <f>IF(M197="-","-",IF((Volumes!N193*(1+M197))&gt;=I197,I197,Volumes!N193*(1+M197)))</f>
        <v>-</v>
      </c>
      <c r="O197" s="43" t="str">
        <f t="shared" si="351"/>
        <v>-</v>
      </c>
      <c r="P197" s="43" t="str">
        <f t="shared" si="387"/>
        <v>-</v>
      </c>
      <c r="Q197" s="43" t="str">
        <f t="shared" si="388"/>
        <v>-</v>
      </c>
      <c r="R197" s="43" t="str">
        <f t="shared" si="283"/>
        <v>-</v>
      </c>
      <c r="S197" s="43" t="str">
        <f t="shared" si="284"/>
        <v>-</v>
      </c>
      <c r="T197" s="43" t="str">
        <f t="shared" si="285"/>
        <v>-</v>
      </c>
      <c r="U197" s="43" t="str">
        <f t="shared" si="286"/>
        <v>-</v>
      </c>
      <c r="V197" s="44" t="str">
        <f>Volumes!S193</f>
        <v>-</v>
      </c>
      <c r="W197" s="43" t="s">
        <v>292</v>
      </c>
    </row>
    <row r="198" spans="1:23" x14ac:dyDescent="0.2">
      <c r="A198" s="41">
        <v>187</v>
      </c>
      <c r="B198" s="42" t="s">
        <v>219</v>
      </c>
      <c r="C198" s="54">
        <f>Volumes!Y194</f>
        <v>-5.4960348088079959E-2</v>
      </c>
      <c r="D198" s="43">
        <f>Volumes!F194*(1+C198)</f>
        <v>251987.73538492416</v>
      </c>
      <c r="E198" s="43">
        <f t="shared" ref="E198:G198" si="401">D198*(1+$C198)</f>
        <v>238138.40173424175</v>
      </c>
      <c r="F198" s="43">
        <f t="shared" si="401"/>
        <v>225050.23228178881</v>
      </c>
      <c r="G198" s="43">
        <f t="shared" si="401"/>
        <v>212681.39317827846</v>
      </c>
      <c r="H198" s="54">
        <f>Volumes!AC194</f>
        <v>-3.1658571113455936E-3</v>
      </c>
      <c r="I198" s="43">
        <f>Volumes!J194*(1+H198)</f>
        <v>218206.99387832647</v>
      </c>
      <c r="J198" s="43">
        <f t="shared" ref="J198:L198" si="402">I198*(1+$H198)</f>
        <v>217516.18171501142</v>
      </c>
      <c r="K198" s="43">
        <f t="shared" si="402"/>
        <v>216827.55656429622</v>
      </c>
      <c r="L198" s="43">
        <f t="shared" si="402"/>
        <v>216141.11150241146</v>
      </c>
      <c r="M198" s="54" t="str">
        <f>IF(Volumes!AG194="-","-",Volumes!AG194)</f>
        <v>-</v>
      </c>
      <c r="N198" s="43" t="str">
        <f>IF(M198="-","-",IF((Volumes!N194*(1+M198))&gt;=I198,I198,Volumes!N194*(1+M198)))</f>
        <v>-</v>
      </c>
      <c r="O198" s="43" t="str">
        <f t="shared" si="351"/>
        <v>-</v>
      </c>
      <c r="P198" s="43" t="str">
        <f t="shared" si="387"/>
        <v>-</v>
      </c>
      <c r="Q198" s="43" t="str">
        <f t="shared" si="388"/>
        <v>-</v>
      </c>
      <c r="R198" s="43" t="str">
        <f t="shared" si="283"/>
        <v>-</v>
      </c>
      <c r="S198" s="43" t="str">
        <f t="shared" si="284"/>
        <v>-</v>
      </c>
      <c r="T198" s="43" t="str">
        <f t="shared" si="285"/>
        <v>-</v>
      </c>
      <c r="U198" s="43" t="str">
        <f t="shared" si="286"/>
        <v>-</v>
      </c>
      <c r="V198" s="44" t="str">
        <f>Volumes!S194</f>
        <v>-</v>
      </c>
      <c r="W198" s="43"/>
    </row>
    <row r="199" spans="1:23" x14ac:dyDescent="0.2">
      <c r="A199" s="41">
        <v>188</v>
      </c>
      <c r="B199" s="42" t="s">
        <v>220</v>
      </c>
      <c r="C199" s="54">
        <f>Volumes!Y195</f>
        <v>-1.1827141038870727E-2</v>
      </c>
      <c r="D199" s="43">
        <f>Volumes!F195*(1+C199)</f>
        <v>2964269.5573229296</v>
      </c>
      <c r="E199" s="43">
        <f t="shared" ref="E199:G199" si="403">D199*(1+$C199)</f>
        <v>2929210.7231912403</v>
      </c>
      <c r="F199" s="43">
        <f t="shared" si="403"/>
        <v>2894566.5348354848</v>
      </c>
      <c r="G199" s="43">
        <f t="shared" si="403"/>
        <v>2860332.0881815902</v>
      </c>
      <c r="H199" s="54">
        <f>Volumes!AC195</f>
        <v>2.7751551845423099E-3</v>
      </c>
      <c r="I199" s="43">
        <f>Volumes!J195*(1+H199)</f>
        <v>2093714.3020129097</v>
      </c>
      <c r="J199" s="43">
        <f t="shared" ref="J199:L199" si="404">I199*(1+$H199)</f>
        <v>2099524.6841130913</v>
      </c>
      <c r="K199" s="43">
        <f t="shared" si="404"/>
        <v>2105351.1909252824</v>
      </c>
      <c r="L199" s="43">
        <f t="shared" si="404"/>
        <v>2111193.8671980612</v>
      </c>
      <c r="M199" s="54">
        <f>IF(Volumes!AG195="-","-",Volumes!AG195)</f>
        <v>7.9456409673007E-3</v>
      </c>
      <c r="N199" s="43">
        <f>IF(M199="-","-",IF((Volumes!N195*(1+M199))&gt;=I199,I199,Volumes!N195*(1+M199)))</f>
        <v>2093714.3020129097</v>
      </c>
      <c r="O199" s="43">
        <f t="shared" si="351"/>
        <v>2099524.6841130913</v>
      </c>
      <c r="P199" s="43">
        <f t="shared" si="387"/>
        <v>2105351.1909252824</v>
      </c>
      <c r="Q199" s="43">
        <f t="shared" si="388"/>
        <v>2111193.8671980612</v>
      </c>
      <c r="R199" s="43">
        <f t="shared" si="283"/>
        <v>2093714.3020129097</v>
      </c>
      <c r="S199" s="43">
        <f t="shared" si="284"/>
        <v>2099524.6841130913</v>
      </c>
      <c r="T199" s="43">
        <f t="shared" si="285"/>
        <v>2105351.1909252824</v>
      </c>
      <c r="U199" s="43">
        <f t="shared" si="286"/>
        <v>2111193.8671980612</v>
      </c>
      <c r="V199" s="44">
        <f>Volumes!S195</f>
        <v>1</v>
      </c>
      <c r="W199" s="43"/>
    </row>
    <row r="200" spans="1:23" x14ac:dyDescent="0.2">
      <c r="A200" s="41">
        <v>189</v>
      </c>
      <c r="B200" s="42" t="s">
        <v>221</v>
      </c>
      <c r="C200" s="54">
        <f>Volumes!Y196</f>
        <v>3.7582530928077375E-2</v>
      </c>
      <c r="D200" s="43">
        <f>Volumes!F196*(1+C200)</f>
        <v>196755.73775736036</v>
      </c>
      <c r="E200" s="43">
        <f t="shared" ref="E200:G200" si="405">D200*(1+$C200)</f>
        <v>204150.31635690303</v>
      </c>
      <c r="F200" s="43">
        <f t="shared" si="405"/>
        <v>211822.8019353631</v>
      </c>
      <c r="G200" s="43">
        <f t="shared" si="405"/>
        <v>219783.63894037087</v>
      </c>
      <c r="H200" s="54">
        <f>Volumes!AC196</f>
        <v>1.9663144624607061E-2</v>
      </c>
      <c r="I200" s="43">
        <f>Volumes!J196*(1+H200)</f>
        <v>128022.78646019792</v>
      </c>
      <c r="J200" s="43">
        <f t="shared" ref="J200:L200" si="406">I200*(1+$H200)</f>
        <v>130540.11702561</v>
      </c>
      <c r="K200" s="43">
        <f t="shared" si="406"/>
        <v>133106.9462259977</v>
      </c>
      <c r="L200" s="43">
        <f t="shared" si="406"/>
        <v>135724.24736017929</v>
      </c>
      <c r="M200" s="54" t="str">
        <f>IF(Volumes!AG196="-","-",Volumes!AG196)</f>
        <v>-</v>
      </c>
      <c r="N200" s="43" t="str">
        <f>IF(M200="-","-",IF((Volumes!N196*(1+M200))&gt;=I200,I200,Volumes!N196*(1+M200)))</f>
        <v>-</v>
      </c>
      <c r="O200" s="43" t="str">
        <f t="shared" si="351"/>
        <v>-</v>
      </c>
      <c r="P200" s="43" t="str">
        <f t="shared" si="387"/>
        <v>-</v>
      </c>
      <c r="Q200" s="43" t="str">
        <f t="shared" si="388"/>
        <v>-</v>
      </c>
      <c r="R200" s="43" t="str">
        <f t="shared" si="283"/>
        <v>-</v>
      </c>
      <c r="S200" s="43" t="str">
        <f t="shared" si="284"/>
        <v>-</v>
      </c>
      <c r="T200" s="43" t="str">
        <f t="shared" si="285"/>
        <v>-</v>
      </c>
      <c r="U200" s="43" t="str">
        <f t="shared" si="286"/>
        <v>-</v>
      </c>
      <c r="V200" s="44" t="str">
        <f>Volumes!S196</f>
        <v>-</v>
      </c>
      <c r="W200" s="43"/>
    </row>
    <row r="201" spans="1:23" x14ac:dyDescent="0.2">
      <c r="A201" s="41">
        <v>190</v>
      </c>
      <c r="B201" s="42" t="s">
        <v>222</v>
      </c>
      <c r="C201" s="54">
        <f>Volumes!Y197</f>
        <v>-2.3050583697782744E-3</v>
      </c>
      <c r="D201" s="43">
        <f>Volumes!F197*(1+C201)</f>
        <v>509853.04371623386</v>
      </c>
      <c r="E201" s="43">
        <f t="shared" ref="E201:G201" si="407">D201*(1+$C201)</f>
        <v>508677.80269045883</v>
      </c>
      <c r="F201" s="43">
        <f t="shared" si="407"/>
        <v>507505.27066384681</v>
      </c>
      <c r="G201" s="43">
        <f t="shared" si="407"/>
        <v>506335.44139199652</v>
      </c>
      <c r="H201" s="54">
        <f>Volumes!AC197</f>
        <v>7.1064894577886695E-3</v>
      </c>
      <c r="I201" s="43">
        <f>Volumes!J197*(1+H201)</f>
        <v>401682.40910726006</v>
      </c>
      <c r="J201" s="43">
        <f t="shared" ref="J201:L201" si="408">I201*(1+$H201)</f>
        <v>404536.96091295994</v>
      </c>
      <c r="K201" s="43">
        <f t="shared" si="408"/>
        <v>407411.79856097372</v>
      </c>
      <c r="L201" s="43">
        <f t="shared" si="408"/>
        <v>410307.06621242594</v>
      </c>
      <c r="M201" s="54" t="str">
        <f>IF(Volumes!AG197="-","-",Volumes!AG197)</f>
        <v>-</v>
      </c>
      <c r="N201" s="43" t="str">
        <f>IF(M201="-","-",IF((Volumes!N197*(1+M201))&gt;=I201,I201,Volumes!N197*(1+M201)))</f>
        <v>-</v>
      </c>
      <c r="O201" s="43" t="str">
        <f t="shared" si="351"/>
        <v>-</v>
      </c>
      <c r="P201" s="43" t="str">
        <f t="shared" si="387"/>
        <v>-</v>
      </c>
      <c r="Q201" s="43" t="str">
        <f t="shared" si="388"/>
        <v>-</v>
      </c>
      <c r="R201" s="43" t="str">
        <f t="shared" si="283"/>
        <v>-</v>
      </c>
      <c r="S201" s="43" t="str">
        <f t="shared" si="284"/>
        <v>-</v>
      </c>
      <c r="T201" s="43" t="str">
        <f t="shared" si="285"/>
        <v>-</v>
      </c>
      <c r="U201" s="43" t="str">
        <f t="shared" si="286"/>
        <v>-</v>
      </c>
      <c r="V201" s="44" t="str">
        <f>Volumes!S197</f>
        <v>-</v>
      </c>
      <c r="W201" s="43"/>
    </row>
    <row r="202" spans="1:23" x14ac:dyDescent="0.2">
      <c r="A202" s="41">
        <v>191</v>
      </c>
      <c r="B202" s="42" t="s">
        <v>223</v>
      </c>
      <c r="C202" s="54">
        <f>Volumes!Y198</f>
        <v>5.053042650522842E-3</v>
      </c>
      <c r="D202" s="43">
        <f>Volumes!F198*(1+C202)</f>
        <v>142325.56136974055</v>
      </c>
      <c r="E202" s="43">
        <f t="shared" ref="E202:G202" si="409">D202*(1+$C202)</f>
        <v>143044.73850160145</v>
      </c>
      <c r="F202" s="43">
        <f t="shared" si="409"/>
        <v>143767.54966618292</v>
      </c>
      <c r="G202" s="43">
        <f t="shared" si="409"/>
        <v>144494.01322640732</v>
      </c>
      <c r="H202" s="54">
        <f>Volumes!AC198</f>
        <v>1.0713345686029626E-2</v>
      </c>
      <c r="I202" s="43">
        <f>Volumes!J198*(1+H202)</f>
        <v>118981.17505415939</v>
      </c>
      <c r="J202" s="43">
        <f t="shared" ref="J202:L202" si="410">I202*(1+$H202)</f>
        <v>120255.86151264459</v>
      </c>
      <c r="K202" s="43">
        <f t="shared" si="410"/>
        <v>121544.20412780085</v>
      </c>
      <c r="L202" s="43">
        <f t="shared" si="410"/>
        <v>122846.34920275533</v>
      </c>
      <c r="M202" s="54" t="str">
        <f>IF(Volumes!AG198="-","-",Volumes!AG198)</f>
        <v>-</v>
      </c>
      <c r="N202" s="43" t="str">
        <f>IF(M202="-","-",IF((Volumes!N198*(1+M202))&gt;=I202,I202,Volumes!N198*(1+M202)))</f>
        <v>-</v>
      </c>
      <c r="O202" s="43" t="str">
        <f t="shared" si="351"/>
        <v>-</v>
      </c>
      <c r="P202" s="43" t="str">
        <f t="shared" si="387"/>
        <v>-</v>
      </c>
      <c r="Q202" s="43" t="str">
        <f t="shared" si="388"/>
        <v>-</v>
      </c>
      <c r="R202" s="43" t="str">
        <f t="shared" si="283"/>
        <v>-</v>
      </c>
      <c r="S202" s="43" t="str">
        <f t="shared" si="284"/>
        <v>-</v>
      </c>
      <c r="T202" s="43" t="str">
        <f t="shared" si="285"/>
        <v>-</v>
      </c>
      <c r="U202" s="43" t="str">
        <f t="shared" si="286"/>
        <v>-</v>
      </c>
      <c r="V202" s="44" t="str">
        <f>Volumes!S198</f>
        <v>-</v>
      </c>
      <c r="W202" s="43"/>
    </row>
    <row r="203" spans="1:23" x14ac:dyDescent="0.2">
      <c r="A203" s="41">
        <v>192</v>
      </c>
      <c r="B203" s="42" t="s">
        <v>224</v>
      </c>
      <c r="C203" s="54">
        <f>Volumes!Y199</f>
        <v>-2.236763148195387E-4</v>
      </c>
      <c r="D203" s="43">
        <f>Volumes!F199*(1+C203)</f>
        <v>177593.26770516965</v>
      </c>
      <c r="E203" s="43">
        <f t="shared" ref="E203:G203" si="411">D203*(1+$C203)</f>
        <v>177553.54429751259</v>
      </c>
      <c r="F203" s="43">
        <f t="shared" si="411"/>
        <v>177513.82977504097</v>
      </c>
      <c r="G203" s="43">
        <f t="shared" si="411"/>
        <v>177474.12413576737</v>
      </c>
      <c r="H203" s="54">
        <f>Volumes!AC199</f>
        <v>2.1345523193331399E-3</v>
      </c>
      <c r="I203" s="43">
        <f>Volumes!J199*(1+H203)</f>
        <v>140817.94302280806</v>
      </c>
      <c r="J203" s="43">
        <f t="shared" ref="J203:L203" si="412">I203*(1+$H203)</f>
        <v>141118.52628969113</v>
      </c>
      <c r="K203" s="43">
        <f t="shared" si="412"/>
        <v>141419.75116728368</v>
      </c>
      <c r="L203" s="43">
        <f t="shared" si="412"/>
        <v>141721.61902513733</v>
      </c>
      <c r="M203" s="54" t="str">
        <f>IF(Volumes!AG199="-","-",Volumes!AG199)</f>
        <v>-</v>
      </c>
      <c r="N203" s="43" t="str">
        <f>IF(M203="-","-",IF((Volumes!N199*(1+M203))&gt;=I203,I203,Volumes!N199*(1+M203)))</f>
        <v>-</v>
      </c>
      <c r="O203" s="43" t="str">
        <f t="shared" si="351"/>
        <v>-</v>
      </c>
      <c r="P203" s="43" t="str">
        <f t="shared" si="387"/>
        <v>-</v>
      </c>
      <c r="Q203" s="43" t="str">
        <f t="shared" si="388"/>
        <v>-</v>
      </c>
      <c r="R203" s="43" t="str">
        <f t="shared" si="283"/>
        <v>-</v>
      </c>
      <c r="S203" s="43" t="str">
        <f t="shared" si="284"/>
        <v>-</v>
      </c>
      <c r="T203" s="43" t="str">
        <f t="shared" si="285"/>
        <v>-</v>
      </c>
      <c r="U203" s="43" t="str">
        <f t="shared" si="286"/>
        <v>-</v>
      </c>
      <c r="V203" s="44" t="str">
        <f>Volumes!S199</f>
        <v>-</v>
      </c>
      <c r="W203" s="43"/>
    </row>
    <row r="204" spans="1:23" x14ac:dyDescent="0.2">
      <c r="A204" s="41">
        <v>193</v>
      </c>
      <c r="B204" s="42" t="s">
        <v>225</v>
      </c>
      <c r="C204" s="54">
        <f>Volumes!Y200</f>
        <v>-4.808633589960652E-3</v>
      </c>
      <c r="D204" s="43">
        <f>Volumes!F200*(1+C204)</f>
        <v>363806.13667031965</v>
      </c>
      <c r="E204" s="43">
        <f t="shared" ref="E204:G204" si="413">D204*(1+$C204)</f>
        <v>362056.72626129293</v>
      </c>
      <c r="F204" s="43">
        <f t="shared" si="413"/>
        <v>360315.72812592168</v>
      </c>
      <c r="G204" s="43">
        <f t="shared" si="413"/>
        <v>358583.10181266424</v>
      </c>
      <c r="H204" s="54">
        <f>Volumes!AC200</f>
        <v>1.2785075157508036E-2</v>
      </c>
      <c r="I204" s="43">
        <f>Volumes!J200*(1+H204)</f>
        <v>261238.7950712028</v>
      </c>
      <c r="J204" s="43">
        <f t="shared" ref="J204:L204" si="414">I204*(1+$H204)</f>
        <v>264578.75270024495</v>
      </c>
      <c r="K204" s="43">
        <f t="shared" si="414"/>
        <v>267961.41193859733</v>
      </c>
      <c r="L204" s="43">
        <f t="shared" si="414"/>
        <v>271387.31872954429</v>
      </c>
      <c r="M204" s="54" t="str">
        <f>IF(Volumes!AG200="-","-",Volumes!AG200)</f>
        <v>-</v>
      </c>
      <c r="N204" s="43" t="str">
        <f>IF(M204="-","-",IF((Volumes!N200*(1+M204))&gt;=I204,I204,Volumes!N200*(1+M204)))</f>
        <v>-</v>
      </c>
      <c r="O204" s="43" t="str">
        <f t="shared" si="351"/>
        <v>-</v>
      </c>
      <c r="P204" s="43" t="str">
        <f t="shared" si="387"/>
        <v>-</v>
      </c>
      <c r="Q204" s="43" t="str">
        <f t="shared" si="388"/>
        <v>-</v>
      </c>
      <c r="R204" s="43" t="str">
        <f t="shared" si="283"/>
        <v>-</v>
      </c>
      <c r="S204" s="43" t="str">
        <f t="shared" si="284"/>
        <v>-</v>
      </c>
      <c r="T204" s="43" t="str">
        <f t="shared" si="285"/>
        <v>-</v>
      </c>
      <c r="U204" s="43" t="str">
        <f t="shared" si="286"/>
        <v>-</v>
      </c>
      <c r="V204" s="44" t="str">
        <f>Volumes!S200</f>
        <v>-</v>
      </c>
      <c r="W204" s="43"/>
    </row>
    <row r="205" spans="1:23" x14ac:dyDescent="0.2">
      <c r="A205" s="41">
        <v>194</v>
      </c>
      <c r="B205" s="42" t="s">
        <v>226</v>
      </c>
      <c r="C205" s="54">
        <f>Volumes!Y201</f>
        <v>1.1263029303972707E-2</v>
      </c>
      <c r="D205" s="43">
        <f>Volumes!F201*(1+C205)</f>
        <v>250036.80652146583</v>
      </c>
      <c r="E205" s="43">
        <f t="shared" ref="E205:G205" si="415">D205*(1+$C205)</f>
        <v>252852.97840038882</v>
      </c>
      <c r="F205" s="43">
        <f t="shared" si="415"/>
        <v>255700.86890570915</v>
      </c>
      <c r="G205" s="43">
        <f t="shared" si="415"/>
        <v>258580.83528524541</v>
      </c>
      <c r="H205" s="54">
        <f>Volumes!AC201</f>
        <v>6.044529318471467E-3</v>
      </c>
      <c r="I205" s="43">
        <f>Volumes!J201*(1+H205)</f>
        <v>198962.40842972614</v>
      </c>
      <c r="J205" s="43">
        <f t="shared" ref="J205:L205" si="416">I205*(1+$H205)</f>
        <v>200165.04254075332</v>
      </c>
      <c r="K205" s="43">
        <f t="shared" si="416"/>
        <v>201374.94600892399</v>
      </c>
      <c r="L205" s="43">
        <f t="shared" si="416"/>
        <v>202592.16277408053</v>
      </c>
      <c r="M205" s="54" t="str">
        <f>IF(Volumes!AG201="-","-",Volumes!AG201)</f>
        <v>-</v>
      </c>
      <c r="N205" s="43" t="str">
        <f>IF(M205="-","-",IF((Volumes!N201*(1+M205))&gt;=I205,I205,Volumes!N201*(1+M205)))</f>
        <v>-</v>
      </c>
      <c r="O205" s="43" t="str">
        <f t="shared" si="351"/>
        <v>-</v>
      </c>
      <c r="P205" s="43" t="str">
        <f t="shared" si="387"/>
        <v>-</v>
      </c>
      <c r="Q205" s="43" t="str">
        <f t="shared" si="388"/>
        <v>-</v>
      </c>
      <c r="R205" s="43" t="str">
        <f t="shared" ref="R205:R236" si="417">IF($V205="-","-",N205*$V205)</f>
        <v>-</v>
      </c>
      <c r="S205" s="43" t="str">
        <f t="shared" ref="S205:S236" si="418">IF($V205="-","-",O205*$V205)</f>
        <v>-</v>
      </c>
      <c r="T205" s="43" t="str">
        <f t="shared" ref="T205:T236" si="419">IF($V205="-","-",P205*$V205)</f>
        <v>-</v>
      </c>
      <c r="U205" s="43" t="str">
        <f t="shared" ref="U205:U236" si="420">IF($V205="-","-",Q205*$V205)</f>
        <v>-</v>
      </c>
      <c r="V205" s="44" t="str">
        <f>Volumes!S201</f>
        <v>-</v>
      </c>
      <c r="W205" s="43"/>
    </row>
    <row r="206" spans="1:23" x14ac:dyDescent="0.2">
      <c r="A206" s="41">
        <v>195</v>
      </c>
      <c r="B206" s="42" t="s">
        <v>227</v>
      </c>
      <c r="C206" s="54">
        <f>Volumes!Y202</f>
        <v>2.3389937112226613E-2</v>
      </c>
      <c r="D206" s="43">
        <f>Volumes!F202*(1+C206)</f>
        <v>362565.56353018252</v>
      </c>
      <c r="E206" s="43">
        <f t="shared" ref="E206:G206" si="421">D206*(1+$C206)</f>
        <v>371045.94926021248</v>
      </c>
      <c r="F206" s="43">
        <f t="shared" si="421"/>
        <v>379724.69067915529</v>
      </c>
      <c r="G206" s="43">
        <f t="shared" si="421"/>
        <v>388606.42731410044</v>
      </c>
      <c r="H206" s="54">
        <f>Volumes!AC202</f>
        <v>4.7059769899713576E-2</v>
      </c>
      <c r="I206" s="43">
        <f>Volumes!J202*(1+H206)</f>
        <v>320673.57218925614</v>
      </c>
      <c r="J206" s="43">
        <f t="shared" ref="J206:L206" si="422">I206*(1+$H206)</f>
        <v>335764.39670940168</v>
      </c>
      <c r="K206" s="43">
        <f t="shared" si="422"/>
        <v>351565.39195906225</v>
      </c>
      <c r="L206" s="43">
        <f t="shared" si="422"/>
        <v>368109.9784093583</v>
      </c>
      <c r="M206" s="54" t="str">
        <f>IF(Volumes!AG202="-","-",Volumes!AG202)</f>
        <v>-</v>
      </c>
      <c r="N206" s="43" t="str">
        <f>IF(M206="-","-",IF((Volumes!N202*(1+M206))&gt;=I206,I206,Volumes!N202*(1+M206)))</f>
        <v>-</v>
      </c>
      <c r="O206" s="43" t="str">
        <f t="shared" si="351"/>
        <v>-</v>
      </c>
      <c r="P206" s="43" t="str">
        <f t="shared" si="387"/>
        <v>-</v>
      </c>
      <c r="Q206" s="43" t="str">
        <f t="shared" si="388"/>
        <v>-</v>
      </c>
      <c r="R206" s="43" t="str">
        <f t="shared" si="417"/>
        <v>-</v>
      </c>
      <c r="S206" s="43" t="str">
        <f t="shared" si="418"/>
        <v>-</v>
      </c>
      <c r="T206" s="43" t="str">
        <f t="shared" si="419"/>
        <v>-</v>
      </c>
      <c r="U206" s="43" t="str">
        <f t="shared" si="420"/>
        <v>-</v>
      </c>
      <c r="V206" s="44" t="str">
        <f>Volumes!S202</f>
        <v>-</v>
      </c>
      <c r="W206" s="43"/>
    </row>
    <row r="207" spans="1:23" x14ac:dyDescent="0.2">
      <c r="A207" s="41">
        <v>196</v>
      </c>
      <c r="B207" s="42" t="s">
        <v>228</v>
      </c>
      <c r="C207" s="54">
        <f>Volumes!Y203</f>
        <v>2.2882093579791495E-2</v>
      </c>
      <c r="D207" s="43">
        <f>Volumes!F203*(1+C207)</f>
        <v>3586678.7797402986</v>
      </c>
      <c r="E207" s="43">
        <f t="shared" ref="E207:G207" si="423">D207*(1+$C207)</f>
        <v>3668749.4992189687</v>
      </c>
      <c r="F207" s="43">
        <f t="shared" si="423"/>
        <v>3752698.1685809107</v>
      </c>
      <c r="G207" s="43">
        <f t="shared" si="423"/>
        <v>3838567.7592510912</v>
      </c>
      <c r="H207" s="54">
        <f>Volumes!AC203</f>
        <v>4.1472416532248264E-2</v>
      </c>
      <c r="I207" s="43">
        <f>Volumes!J203*(1+H207)</f>
        <v>2466860.7270259461</v>
      </c>
      <c r="J207" s="43">
        <f t="shared" ref="J207:L207" si="424">I207*(1+$H207)</f>
        <v>2569167.4026242108</v>
      </c>
      <c r="K207" s="43">
        <f t="shared" si="424"/>
        <v>2675716.9832869163</v>
      </c>
      <c r="L207" s="43">
        <f t="shared" si="424"/>
        <v>2786685.432540202</v>
      </c>
      <c r="M207" s="54">
        <f>IF(Volumes!AG203="-","-",Volumes!AG203)</f>
        <v>2.6021636169094753E-2</v>
      </c>
      <c r="N207" s="43">
        <f>IF(M207="-","-",IF((Volumes!N203*(1+M207))&gt;=I207,I207,Volumes!N203*(1+M207)))</f>
        <v>1394290.5560176319</v>
      </c>
      <c r="O207" s="43">
        <f t="shared" si="351"/>
        <v>1430572.2775803276</v>
      </c>
      <c r="P207" s="43">
        <f t="shared" si="387"/>
        <v>1467798.1089011161</v>
      </c>
      <c r="Q207" s="43">
        <f t="shared" si="388"/>
        <v>1505992.6172606263</v>
      </c>
      <c r="R207" s="43">
        <f t="shared" si="417"/>
        <v>1394290.5560176319</v>
      </c>
      <c r="S207" s="43">
        <f t="shared" si="418"/>
        <v>1430572.2775803276</v>
      </c>
      <c r="T207" s="43">
        <f t="shared" si="419"/>
        <v>1467798.1089011161</v>
      </c>
      <c r="U207" s="43">
        <f t="shared" si="420"/>
        <v>1505992.6172606263</v>
      </c>
      <c r="V207" s="44">
        <f>Volumes!S203</f>
        <v>1</v>
      </c>
      <c r="W207" s="43"/>
    </row>
    <row r="208" spans="1:23" x14ac:dyDescent="0.2">
      <c r="A208" s="41">
        <v>197</v>
      </c>
      <c r="B208" s="42" t="s">
        <v>229</v>
      </c>
      <c r="C208" s="54">
        <f>Volumes!Y204</f>
        <v>-8.5981763792333785E-2</v>
      </c>
      <c r="D208" s="43">
        <f>Volumes!F204*(1+C208)</f>
        <v>299277.90509971237</v>
      </c>
      <c r="E208" s="43">
        <f t="shared" ref="E208:G208" si="425">D208*(1+$C208)</f>
        <v>273545.46295516443</v>
      </c>
      <c r="F208" s="43">
        <f t="shared" si="425"/>
        <v>250025.54157288888</v>
      </c>
      <c r="G208" s="43">
        <f t="shared" si="425"/>
        <v>228527.9045153184</v>
      </c>
      <c r="H208" s="54">
        <f>Volumes!AC204</f>
        <v>1.3188219859619044E-2</v>
      </c>
      <c r="I208" s="43">
        <f>Volumes!J204*(1+H208)</f>
        <v>252287.91949792457</v>
      </c>
      <c r="J208" s="43">
        <f t="shared" ref="J208:L208" si="426">I208*(1+$H208)</f>
        <v>255615.14804818903</v>
      </c>
      <c r="K208" s="43">
        <f t="shared" si="426"/>
        <v>258986.25682009759</v>
      </c>
      <c r="L208" s="43">
        <f t="shared" si="426"/>
        <v>262401.82451566076</v>
      </c>
      <c r="M208" s="54" t="str">
        <f>IF(Volumes!AG204="-","-",Volumes!AG204)</f>
        <v>-</v>
      </c>
      <c r="N208" s="43" t="str">
        <f>IF(M208="-","-",IF((Volumes!N204*(1+M208))&gt;=I208,I208,Volumes!N204*(1+M208)))</f>
        <v>-</v>
      </c>
      <c r="O208" s="43" t="str">
        <f t="shared" si="351"/>
        <v>-</v>
      </c>
      <c r="P208" s="43" t="str">
        <f t="shared" si="387"/>
        <v>-</v>
      </c>
      <c r="Q208" s="43" t="str">
        <f t="shared" si="388"/>
        <v>-</v>
      </c>
      <c r="R208" s="43" t="str">
        <f t="shared" si="417"/>
        <v>-</v>
      </c>
      <c r="S208" s="43" t="str">
        <f t="shared" si="418"/>
        <v>-</v>
      </c>
      <c r="T208" s="43" t="str">
        <f t="shared" si="419"/>
        <v>-</v>
      </c>
      <c r="U208" s="43" t="str">
        <f t="shared" si="420"/>
        <v>-</v>
      </c>
      <c r="V208" s="44" t="str">
        <f>Volumes!S204</f>
        <v>-</v>
      </c>
      <c r="W208" s="43"/>
    </row>
    <row r="209" spans="1:23" x14ac:dyDescent="0.2">
      <c r="A209" s="41">
        <v>198</v>
      </c>
      <c r="B209" s="42" t="s">
        <v>230</v>
      </c>
      <c r="C209" s="54">
        <f>Volumes!Y205</f>
        <v>1.2537754679186816E-2</v>
      </c>
      <c r="D209" s="43">
        <f>Volumes!F205*(1+C209)</f>
        <v>332230.85045207071</v>
      </c>
      <c r="E209" s="43">
        <f t="shared" ref="E209:G209" si="427">D209*(1+$C209)</f>
        <v>336396.27935189632</v>
      </c>
      <c r="F209" s="43">
        <f t="shared" si="427"/>
        <v>340613.93337740155</v>
      </c>
      <c r="G209" s="43">
        <f t="shared" si="427"/>
        <v>344884.46731440024</v>
      </c>
      <c r="H209" s="54">
        <f>Volumes!AC205</f>
        <v>1.1686675734567602E-2</v>
      </c>
      <c r="I209" s="43">
        <f>Volumes!J205*(1+H209)</f>
        <v>254844.8853042133</v>
      </c>
      <c r="J209" s="43">
        <f t="shared" ref="J209:L209" si="428">I209*(1+$H209)</f>
        <v>257823.17484137669</v>
      </c>
      <c r="K209" s="43">
        <f t="shared" si="428"/>
        <v>260836.27068260455</v>
      </c>
      <c r="L209" s="43">
        <f t="shared" si="428"/>
        <v>263884.57959788601</v>
      </c>
      <c r="M209" s="54" t="str">
        <f>IF(Volumes!AG205="-","-",Volumes!AG205)</f>
        <v>-</v>
      </c>
      <c r="N209" s="43" t="str">
        <f>IF(M209="-","-",IF((Volumes!N205*(1+M209))&gt;=I209,I209,Volumes!N205*(1+M209)))</f>
        <v>-</v>
      </c>
      <c r="O209" s="43" t="str">
        <f t="shared" si="351"/>
        <v>-</v>
      </c>
      <c r="P209" s="43" t="str">
        <f t="shared" si="387"/>
        <v>-</v>
      </c>
      <c r="Q209" s="43" t="str">
        <f t="shared" si="388"/>
        <v>-</v>
      </c>
      <c r="R209" s="43" t="str">
        <f t="shared" si="417"/>
        <v>-</v>
      </c>
      <c r="S209" s="43" t="str">
        <f t="shared" si="418"/>
        <v>-</v>
      </c>
      <c r="T209" s="43" t="str">
        <f t="shared" si="419"/>
        <v>-</v>
      </c>
      <c r="U209" s="43" t="str">
        <f t="shared" si="420"/>
        <v>-</v>
      </c>
      <c r="V209" s="44" t="str">
        <f>Volumes!S205</f>
        <v>-</v>
      </c>
      <c r="W209" s="43"/>
    </row>
    <row r="210" spans="1:23" x14ac:dyDescent="0.2">
      <c r="A210" s="41">
        <v>199</v>
      </c>
      <c r="B210" s="42" t="s">
        <v>231</v>
      </c>
      <c r="C210" s="54">
        <f>Volumes!Y206</f>
        <v>0.11326612115603242</v>
      </c>
      <c r="D210" s="43">
        <f>Volumes!F206*(1+C210)</f>
        <v>784510.84271580796</v>
      </c>
      <c r="E210" s="43">
        <f t="shared" ref="E210:G210" si="429">D210*(1+$C210)</f>
        <v>873369.34287507774</v>
      </c>
      <c r="F210" s="43">
        <f t="shared" si="429"/>
        <v>972292.50067913067</v>
      </c>
      <c r="G210" s="43">
        <f t="shared" si="429"/>
        <v>1082420.3008601549</v>
      </c>
      <c r="H210" s="54">
        <f>Volumes!AC206</f>
        <v>2.7373132241998849E-2</v>
      </c>
      <c r="I210" s="43">
        <f>Volumes!J206*(1+H210)</f>
        <v>362655.52406949986</v>
      </c>
      <c r="J210" s="43">
        <f t="shared" ref="J210:L210" si="430">I210*(1+$H210)</f>
        <v>372582.54168814566</v>
      </c>
      <c r="K210" s="43">
        <f t="shared" si="430"/>
        <v>382781.2928728353</v>
      </c>
      <c r="L210" s="43">
        <f t="shared" si="430"/>
        <v>393259.2158224067</v>
      </c>
      <c r="M210" s="54" t="str">
        <f>IF(Volumes!AG206="-","-",Volumes!AG206)</f>
        <v>-</v>
      </c>
      <c r="N210" s="43" t="str">
        <f>IF(M210="-","-",IF((Volumes!N206*(1+M210))&gt;=I210,I210,Volumes!N206*(1+M210)))</f>
        <v>-</v>
      </c>
      <c r="O210" s="43" t="str">
        <f t="shared" si="351"/>
        <v>-</v>
      </c>
      <c r="P210" s="43" t="str">
        <f t="shared" si="387"/>
        <v>-</v>
      </c>
      <c r="Q210" s="43" t="str">
        <f t="shared" si="388"/>
        <v>-</v>
      </c>
      <c r="R210" s="43" t="str">
        <f t="shared" si="417"/>
        <v>-</v>
      </c>
      <c r="S210" s="43" t="str">
        <f t="shared" si="418"/>
        <v>-</v>
      </c>
      <c r="T210" s="43" t="str">
        <f t="shared" si="419"/>
        <v>-</v>
      </c>
      <c r="U210" s="43" t="str">
        <f t="shared" si="420"/>
        <v>-</v>
      </c>
      <c r="V210" s="44" t="str">
        <f>Volumes!S206</f>
        <v>-</v>
      </c>
      <c r="W210" s="43"/>
    </row>
    <row r="211" spans="1:23" x14ac:dyDescent="0.2">
      <c r="A211" s="41">
        <v>200</v>
      </c>
      <c r="B211" s="42" t="s">
        <v>232</v>
      </c>
      <c r="C211" s="54">
        <f>Volumes!Y207</f>
        <v>7.855414130922533E-3</v>
      </c>
      <c r="D211" s="43">
        <f>Volumes!F207*(1+C211)</f>
        <v>94378.604545461989</v>
      </c>
      <c r="E211" s="43">
        <f t="shared" ref="E211:G211" si="431">D211*(1+$C211)</f>
        <v>95119.987569265169</v>
      </c>
      <c r="F211" s="43">
        <f t="shared" si="431"/>
        <v>95867.194463749955</v>
      </c>
      <c r="G211" s="43">
        <f t="shared" si="431"/>
        <v>96620.270977832406</v>
      </c>
      <c r="H211" s="54">
        <f>Volumes!AC207</f>
        <v>1.3601958435218478E-2</v>
      </c>
      <c r="I211" s="43">
        <f>Volumes!J207*(1+H211)</f>
        <v>76376.934772010587</v>
      </c>
      <c r="J211" s="43">
        <f t="shared" ref="J211:L211" si="432">I211*(1+$H211)</f>
        <v>77415.810664188873</v>
      </c>
      <c r="K211" s="43">
        <f t="shared" si="432"/>
        <v>78468.817303071919</v>
      </c>
      <c r="L211" s="43">
        <f t="shared" si="432"/>
        <v>79536.146894489051</v>
      </c>
      <c r="M211" s="54">
        <f>IF(Volumes!AG207="-","-",Volumes!AG207)</f>
        <v>2.2886253739898322E-2</v>
      </c>
      <c r="N211" s="43">
        <f>IF(M211="-","-",IF((Volumes!N207*(1+M211))&gt;=I211,I211,Volumes!N207*(1+M211)))</f>
        <v>76376.934772010587</v>
      </c>
      <c r="O211" s="43">
        <f t="shared" si="351"/>
        <v>77415.810664188873</v>
      </c>
      <c r="P211" s="43">
        <f t="shared" si="387"/>
        <v>78468.817303071919</v>
      </c>
      <c r="Q211" s="43">
        <f t="shared" si="388"/>
        <v>79536.146894489051</v>
      </c>
      <c r="R211" s="43">
        <f t="shared" si="417"/>
        <v>76376.934772010587</v>
      </c>
      <c r="S211" s="43">
        <f t="shared" si="418"/>
        <v>77415.810664188873</v>
      </c>
      <c r="T211" s="43">
        <f t="shared" si="419"/>
        <v>78468.817303071919</v>
      </c>
      <c r="U211" s="43">
        <f t="shared" si="420"/>
        <v>79536.146894489051</v>
      </c>
      <c r="V211" s="44">
        <f>Volumes!S207</f>
        <v>1</v>
      </c>
      <c r="W211" s="43"/>
    </row>
    <row r="212" spans="1:23" x14ac:dyDescent="0.2">
      <c r="A212" s="41">
        <v>201</v>
      </c>
      <c r="B212" s="42" t="s">
        <v>233</v>
      </c>
      <c r="C212" s="54">
        <f>Volumes!Y208</f>
        <v>2.9029193284327414E-2</v>
      </c>
      <c r="D212" s="43">
        <f>Volumes!F208*(1+C212)</f>
        <v>2130713.8159838496</v>
      </c>
      <c r="E212" s="43">
        <f t="shared" ref="E212:G212" si="433">D212*(1+$C212)</f>
        <v>2192566.7191816317</v>
      </c>
      <c r="F212" s="43">
        <f t="shared" si="433"/>
        <v>2256215.1622615387</v>
      </c>
      <c r="G212" s="43">
        <f t="shared" si="433"/>
        <v>2321711.268297859</v>
      </c>
      <c r="H212" s="54">
        <f>Volumes!AC208</f>
        <v>3.2418517881852592E-2</v>
      </c>
      <c r="I212" s="43">
        <f>Volumes!J208*(1+H212)</f>
        <v>1608172.5148416148</v>
      </c>
      <c r="J212" s="43">
        <f t="shared" ref="J212:L212" si="434">I212*(1+$H212)</f>
        <v>1660307.0842711115</v>
      </c>
      <c r="K212" s="43">
        <f t="shared" si="434"/>
        <v>1714131.7791719211</v>
      </c>
      <c r="L212" s="43">
        <f t="shared" si="434"/>
        <v>1769701.3909068578</v>
      </c>
      <c r="M212" s="54">
        <f>IF(Volumes!AG208="-","-",Volumes!AG208)</f>
        <v>7.5843805154862623E-2</v>
      </c>
      <c r="N212" s="43">
        <f>IF(M212="-","-",IF((Volumes!N208*(1+M212))&gt;=I212,I212,Volumes!N208*(1+M212)))</f>
        <v>1413285.4421731008</v>
      </c>
      <c r="O212" s="43">
        <f t="shared" si="351"/>
        <v>1520474.3878774813</v>
      </c>
      <c r="P212" s="43">
        <f t="shared" si="387"/>
        <v>1635792.9510946202</v>
      </c>
      <c r="Q212" s="43">
        <f t="shared" si="388"/>
        <v>1759857.7129511384</v>
      </c>
      <c r="R212" s="43">
        <f t="shared" si="417"/>
        <v>1413285.4421731008</v>
      </c>
      <c r="S212" s="43">
        <f t="shared" si="418"/>
        <v>1520474.3878774813</v>
      </c>
      <c r="T212" s="43">
        <f t="shared" si="419"/>
        <v>1635792.9510946202</v>
      </c>
      <c r="U212" s="43">
        <f t="shared" si="420"/>
        <v>1759857.7129511384</v>
      </c>
      <c r="V212" s="44">
        <f>Volumes!S208</f>
        <v>1</v>
      </c>
      <c r="W212" s="43"/>
    </row>
    <row r="213" spans="1:23" x14ac:dyDescent="0.2">
      <c r="A213" s="41">
        <v>202</v>
      </c>
      <c r="B213" s="42" t="s">
        <v>234</v>
      </c>
      <c r="C213" s="54">
        <f>Volumes!Y209</f>
        <v>-0.12786557886725403</v>
      </c>
      <c r="D213" s="43">
        <f>Volumes!F209*(1+C213)</f>
        <v>88703.919838990463</v>
      </c>
      <c r="E213" s="43">
        <f t="shared" ref="E213:G213" si="435">D213*(1+$C213)</f>
        <v>77361.741780983444</v>
      </c>
      <c r="F213" s="43">
        <f t="shared" si="435"/>
        <v>67469.837885978966</v>
      </c>
      <c r="G213" s="43">
        <f t="shared" si="435"/>
        <v>58842.76800860848</v>
      </c>
      <c r="H213" s="54">
        <f>Volumes!AC209</f>
        <v>-1.3535726576930298E-2</v>
      </c>
      <c r="I213" s="43">
        <f>Volumes!J209*(1+H213)</f>
        <v>113684.08872636825</v>
      </c>
      <c r="J213" s="43">
        <f t="shared" ref="J213:L213" si="436">I213*(1+$H213)</f>
        <v>112145.29198522065</v>
      </c>
      <c r="K213" s="43">
        <f t="shared" si="436"/>
        <v>110627.3239760187</v>
      </c>
      <c r="L213" s="43">
        <f t="shared" si="436"/>
        <v>109129.90276674183</v>
      </c>
      <c r="M213" s="54" t="str">
        <f>IF(Volumes!AG209="-","-",Volumes!AG209)</f>
        <v>-</v>
      </c>
      <c r="N213" s="43" t="str">
        <f>IF(M213="-","-",IF((Volumes!N209*(1+M213))&gt;=I213,I213,Volumes!N209*(1+M213)))</f>
        <v>-</v>
      </c>
      <c r="O213" s="43" t="str">
        <f t="shared" si="351"/>
        <v>-</v>
      </c>
      <c r="P213" s="43" t="str">
        <f t="shared" si="387"/>
        <v>-</v>
      </c>
      <c r="Q213" s="43" t="str">
        <f t="shared" si="388"/>
        <v>-</v>
      </c>
      <c r="R213" s="43" t="str">
        <f t="shared" si="417"/>
        <v>-</v>
      </c>
      <c r="S213" s="43" t="str">
        <f t="shared" si="418"/>
        <v>-</v>
      </c>
      <c r="T213" s="43" t="str">
        <f t="shared" si="419"/>
        <v>-</v>
      </c>
      <c r="U213" s="43" t="str">
        <f t="shared" si="420"/>
        <v>-</v>
      </c>
      <c r="V213" s="44" t="str">
        <f>Volumes!S209</f>
        <v>-</v>
      </c>
      <c r="W213" s="43"/>
    </row>
    <row r="214" spans="1:23" x14ac:dyDescent="0.2">
      <c r="A214" s="41">
        <v>203</v>
      </c>
      <c r="B214" s="42" t="s">
        <v>235</v>
      </c>
      <c r="C214" s="54">
        <f>Volumes!Y210</f>
        <v>-1.3794346707915994E-2</v>
      </c>
      <c r="D214" s="43">
        <f>Volumes!F210*(1+C214)</f>
        <v>1132303.1449764266</v>
      </c>
      <c r="E214" s="43">
        <f t="shared" ref="E214:G214" si="437">D214*(1+$C214)</f>
        <v>1116683.7628161581</v>
      </c>
      <c r="F214" s="43">
        <f t="shared" si="437"/>
        <v>1101279.8398287718</v>
      </c>
      <c r="G214" s="43">
        <f t="shared" si="437"/>
        <v>1086088.4038957355</v>
      </c>
      <c r="H214" s="54">
        <f>Volumes!AC210</f>
        <v>1.0736546626117541E-2</v>
      </c>
      <c r="I214" s="43">
        <f>Volumes!J210*(1+H214)</f>
        <v>824138.40833419026</v>
      </c>
      <c r="J214" s="43">
        <f t="shared" ref="J214:L214" si="438">I214*(1+$H214)</f>
        <v>832986.80878164456</v>
      </c>
      <c r="K214" s="43">
        <f t="shared" si="438"/>
        <v>841930.21049306961</v>
      </c>
      <c r="L214" s="43">
        <f t="shared" si="438"/>
        <v>850969.63345396542</v>
      </c>
      <c r="M214" s="54">
        <f>IF(Volumes!AG210="-","-",Volumes!AG210)</f>
        <v>0.1150673551976716</v>
      </c>
      <c r="N214" s="43">
        <f>IF(M214="-","-",IF((Volumes!N210*(1+M214))&gt;=I214,I214,Volumes!N210*(1+M214)))</f>
        <v>436843.24734166061</v>
      </c>
      <c r="O214" s="43">
        <f t="shared" si="351"/>
        <v>487109.64444922772</v>
      </c>
      <c r="P214" s="43">
        <f t="shared" si="387"/>
        <v>543160.06292727846</v>
      </c>
      <c r="Q214" s="43">
        <f t="shared" si="388"/>
        <v>605660.05481732124</v>
      </c>
      <c r="R214" s="43">
        <f t="shared" si="417"/>
        <v>436843.24734166061</v>
      </c>
      <c r="S214" s="43">
        <f t="shared" si="418"/>
        <v>487109.64444922772</v>
      </c>
      <c r="T214" s="43">
        <f t="shared" si="419"/>
        <v>543160.06292727846</v>
      </c>
      <c r="U214" s="43">
        <f t="shared" si="420"/>
        <v>605660.05481732124</v>
      </c>
      <c r="V214" s="44">
        <f>Volumes!S210</f>
        <v>1</v>
      </c>
      <c r="W214" s="43"/>
    </row>
    <row r="215" spans="1:23" x14ac:dyDescent="0.2">
      <c r="A215" s="41">
        <v>204</v>
      </c>
      <c r="B215" s="42" t="s">
        <v>236</v>
      </c>
      <c r="C215" s="54">
        <f>Volumes!Y211</f>
        <v>5.9224841692125975E-2</v>
      </c>
      <c r="D215" s="43">
        <f>Volumes!F211*(1+C215)</f>
        <v>197844.13438093866</v>
      </c>
      <c r="E215" s="43">
        <f t="shared" ref="E215:G215" si="439">D215*(1+$C215)</f>
        <v>209561.42191936544</v>
      </c>
      <c r="F215" s="43">
        <f t="shared" si="439"/>
        <v>221972.66395731666</v>
      </c>
      <c r="G215" s="43">
        <f t="shared" si="439"/>
        <v>235118.95984016822</v>
      </c>
      <c r="H215" s="54">
        <f>Volumes!AC211</f>
        <v>3.1302760851654544E-2</v>
      </c>
      <c r="I215" s="43">
        <f>Volumes!J211*(1+H215)</f>
        <v>138023.37369582034</v>
      </c>
      <c r="J215" s="43">
        <f t="shared" ref="J215:L215" si="440">I215*(1+$H215)</f>
        <v>142343.88635455913</v>
      </c>
      <c r="K215" s="43">
        <f t="shared" si="440"/>
        <v>146799.64298781098</v>
      </c>
      <c r="L215" s="43">
        <f t="shared" si="440"/>
        <v>151394.87710536667</v>
      </c>
      <c r="M215" s="54" t="str">
        <f>IF(Volumes!AG211="-","-",Volumes!AG211)</f>
        <v>-</v>
      </c>
      <c r="N215" s="43" t="str">
        <f>IF(M215="-","-",IF((Volumes!N211*(1+M215))&gt;=I215,I215,Volumes!N211*(1+M215)))</f>
        <v>-</v>
      </c>
      <c r="O215" s="43" t="str">
        <f t="shared" si="351"/>
        <v>-</v>
      </c>
      <c r="P215" s="43" t="str">
        <f t="shared" si="387"/>
        <v>-</v>
      </c>
      <c r="Q215" s="43" t="str">
        <f t="shared" si="388"/>
        <v>-</v>
      </c>
      <c r="R215" s="43" t="str">
        <f t="shared" si="417"/>
        <v>-</v>
      </c>
      <c r="S215" s="43" t="str">
        <f t="shared" si="418"/>
        <v>-</v>
      </c>
      <c r="T215" s="43" t="str">
        <f t="shared" si="419"/>
        <v>-</v>
      </c>
      <c r="U215" s="43" t="str">
        <f t="shared" si="420"/>
        <v>-</v>
      </c>
      <c r="V215" s="44" t="str">
        <f>Volumes!S211</f>
        <v>-</v>
      </c>
      <c r="W215" s="43"/>
    </row>
    <row r="216" spans="1:23" x14ac:dyDescent="0.2">
      <c r="A216" s="41">
        <v>205</v>
      </c>
      <c r="B216" s="42" t="s">
        <v>237</v>
      </c>
      <c r="C216" s="54">
        <f>Volumes!Y212</f>
        <v>4.4778860452131614E-2</v>
      </c>
      <c r="D216" s="43">
        <f>Volumes!F212*(1+C216)</f>
        <v>106999.98221434459</v>
      </c>
      <c r="E216" s="43">
        <f t="shared" ref="E216:G216" si="441">D216*(1+$C216)</f>
        <v>111791.31948630129</v>
      </c>
      <c r="F216" s="43">
        <f t="shared" si="441"/>
        <v>116797.20738133803</v>
      </c>
      <c r="G216" s="43">
        <f t="shared" si="441"/>
        <v>122027.25323186563</v>
      </c>
      <c r="H216" s="54">
        <f>Volumes!AC212</f>
        <v>1.3943308113745717E-2</v>
      </c>
      <c r="I216" s="43">
        <f>Volumes!J212*(1+H216)</f>
        <v>72035.602324941065</v>
      </c>
      <c r="J216" s="43">
        <f t="shared" ref="J216:L216" si="442">I216*(1+$H216)</f>
        <v>73040.016923316973</v>
      </c>
      <c r="K216" s="43">
        <f t="shared" si="442"/>
        <v>74058.436383911976</v>
      </c>
      <c r="L216" s="43">
        <f t="shared" si="442"/>
        <v>75091.055980835095</v>
      </c>
      <c r="M216" s="54" t="str">
        <f>IF(Volumes!AG212="-","-",Volumes!AG212)</f>
        <v>-</v>
      </c>
      <c r="N216" s="43" t="str">
        <f>IF(M216="-","-",IF((Volumes!N212*(1+M216))&gt;=I216,I216,Volumes!N212*(1+M216)))</f>
        <v>-</v>
      </c>
      <c r="O216" s="43" t="str">
        <f t="shared" si="351"/>
        <v>-</v>
      </c>
      <c r="P216" s="43" t="str">
        <f t="shared" si="387"/>
        <v>-</v>
      </c>
      <c r="Q216" s="43" t="str">
        <f t="shared" si="388"/>
        <v>-</v>
      </c>
      <c r="R216" s="43" t="str">
        <f t="shared" si="417"/>
        <v>-</v>
      </c>
      <c r="S216" s="43" t="str">
        <f t="shared" si="418"/>
        <v>-</v>
      </c>
      <c r="T216" s="43" t="str">
        <f t="shared" si="419"/>
        <v>-</v>
      </c>
      <c r="U216" s="43" t="str">
        <f t="shared" si="420"/>
        <v>-</v>
      </c>
      <c r="V216" s="44" t="str">
        <f>Volumes!S212</f>
        <v>-</v>
      </c>
      <c r="W216" s="43"/>
    </row>
    <row r="217" spans="1:23" x14ac:dyDescent="0.2">
      <c r="A217" s="41">
        <v>206</v>
      </c>
      <c r="B217" s="42" t="s">
        <v>238</v>
      </c>
      <c r="C217" s="54">
        <f>Volumes!Y213</f>
        <v>1.5500962542981722E-2</v>
      </c>
      <c r="D217" s="43">
        <f>Volumes!F213*(1+C217)</f>
        <v>499920.96885028441</v>
      </c>
      <c r="E217" s="43">
        <f t="shared" ref="E217:G217" si="443">D217*(1+$C217)</f>
        <v>507670.22506288375</v>
      </c>
      <c r="F217" s="43">
        <f t="shared" si="443"/>
        <v>515539.60220577056</v>
      </c>
      <c r="G217" s="43">
        <f t="shared" si="443"/>
        <v>523530.96226898587</v>
      </c>
      <c r="H217" s="54">
        <f>Volumes!AC213</f>
        <v>8.6791160852064935E-3</v>
      </c>
      <c r="I217" s="43">
        <f>Volumes!J213*(1+H217)</f>
        <v>370495.90877102502</v>
      </c>
      <c r="J217" s="43">
        <f t="shared" ref="J217:L217" si="444">I217*(1+$H217)</f>
        <v>373711.48577234277</v>
      </c>
      <c r="K217" s="43">
        <f t="shared" si="444"/>
        <v>376954.97113973589</v>
      </c>
      <c r="L217" s="43">
        <f t="shared" si="444"/>
        <v>380226.60709315329</v>
      </c>
      <c r="M217" s="54" t="str">
        <f>IF(Volumes!AG213="-","-",Volumes!AG213)</f>
        <v>-</v>
      </c>
      <c r="N217" s="43" t="str">
        <f>IF(M217="-","-",IF((Volumes!N213*(1+M217))&gt;=I217,I217,Volumes!N213*(1+M217)))</f>
        <v>-</v>
      </c>
      <c r="O217" s="43" t="str">
        <f t="shared" si="351"/>
        <v>-</v>
      </c>
      <c r="P217" s="43" t="str">
        <f t="shared" si="387"/>
        <v>-</v>
      </c>
      <c r="Q217" s="43" t="str">
        <f t="shared" si="388"/>
        <v>-</v>
      </c>
      <c r="R217" s="43" t="str">
        <f t="shared" si="417"/>
        <v>-</v>
      </c>
      <c r="S217" s="43" t="str">
        <f t="shared" si="418"/>
        <v>-</v>
      </c>
      <c r="T217" s="43" t="str">
        <f t="shared" si="419"/>
        <v>-</v>
      </c>
      <c r="U217" s="43" t="str">
        <f t="shared" si="420"/>
        <v>-</v>
      </c>
      <c r="V217" s="44" t="str">
        <f>Volumes!S213</f>
        <v>-</v>
      </c>
      <c r="W217" s="43"/>
    </row>
    <row r="218" spans="1:23" x14ac:dyDescent="0.2">
      <c r="A218" s="41">
        <v>207</v>
      </c>
      <c r="B218" s="42" t="s">
        <v>239</v>
      </c>
      <c r="C218" s="54">
        <f>Volumes!Y214</f>
        <v>2.0294210386878998E-2</v>
      </c>
      <c r="D218" s="43">
        <f>Volumes!F214*(1+C218)</f>
        <v>1177715.9142545757</v>
      </c>
      <c r="E218" s="43">
        <f t="shared" ref="E218:G218" si="445">D218*(1+$C218)</f>
        <v>1201616.7287944336</v>
      </c>
      <c r="F218" s="43">
        <f t="shared" si="445"/>
        <v>1226002.5914929812</v>
      </c>
      <c r="G218" s="43">
        <f t="shared" si="445"/>
        <v>1250883.3460195987</v>
      </c>
      <c r="H218" s="54">
        <f>Volumes!AC214</f>
        <v>2.0421020603413702E-2</v>
      </c>
      <c r="I218" s="43">
        <f>Volumes!J214*(1+H218)</f>
        <v>769277.0398545427</v>
      </c>
      <c r="J218" s="43">
        <f t="shared" ref="J218:L218" si="446">I218*(1+$H218)</f>
        <v>784986.46213514544</v>
      </c>
      <c r="K218" s="43">
        <f t="shared" si="446"/>
        <v>801016.6868518081</v>
      </c>
      <c r="L218" s="43">
        <f t="shared" si="446"/>
        <v>817374.26511768706</v>
      </c>
      <c r="M218" s="54">
        <f>IF(Volumes!AG214="-","-",Volumes!AG214)</f>
        <v>2.8270588552041055E-2</v>
      </c>
      <c r="N218" s="43">
        <f>IF(M218="-","-",IF((Volumes!N214*(1+M218))&gt;=I218,I218,Volumes!N214*(1+M218)))</f>
        <v>650526.13341215183</v>
      </c>
      <c r="O218" s="43">
        <f t="shared" si="351"/>
        <v>668916.89007219695</v>
      </c>
      <c r="P218" s="43">
        <f t="shared" si="387"/>
        <v>687827.56424693891</v>
      </c>
      <c r="Q218" s="43">
        <f t="shared" si="388"/>
        <v>707272.85431051673</v>
      </c>
      <c r="R218" s="43">
        <f t="shared" si="417"/>
        <v>650526.13341215183</v>
      </c>
      <c r="S218" s="43">
        <f t="shared" si="418"/>
        <v>668916.89007219695</v>
      </c>
      <c r="T218" s="43">
        <f t="shared" si="419"/>
        <v>687827.56424693891</v>
      </c>
      <c r="U218" s="43">
        <f t="shared" si="420"/>
        <v>707272.85431051673</v>
      </c>
      <c r="V218" s="44">
        <f>Volumes!S214</f>
        <v>1</v>
      </c>
      <c r="W218" s="43"/>
    </row>
    <row r="219" spans="1:23" x14ac:dyDescent="0.2">
      <c r="A219" s="41">
        <v>208</v>
      </c>
      <c r="B219" s="42" t="s">
        <v>240</v>
      </c>
      <c r="C219" s="54" t="s">
        <v>22</v>
      </c>
      <c r="D219" s="43" t="s">
        <v>22</v>
      </c>
      <c r="E219" s="43" t="s">
        <v>22</v>
      </c>
      <c r="F219" s="43" t="s">
        <v>22</v>
      </c>
      <c r="G219" s="43" t="s">
        <v>22</v>
      </c>
      <c r="H219" s="54">
        <f>Volumes!AC215</f>
        <v>-3.0708860563043172E-4</v>
      </c>
      <c r="I219" s="43">
        <f>Volumes!J215*(1+H219)</f>
        <v>242851.40019338863</v>
      </c>
      <c r="J219" s="43">
        <f t="shared" ref="J219:L219" si="447">I219*(1+$H219)</f>
        <v>242776.82329552784</v>
      </c>
      <c r="K219" s="43">
        <f t="shared" si="447"/>
        <v>242702.26929938263</v>
      </c>
      <c r="L219" s="43">
        <f t="shared" si="447"/>
        <v>242627.73819792015</v>
      </c>
      <c r="M219" s="54" t="str">
        <f>IF(Volumes!AG215="-","-",Volumes!AG215)</f>
        <v>-</v>
      </c>
      <c r="N219" s="43" t="str">
        <f>IF(M219="-","-",IF((Volumes!N215*(1+M219))&gt;=I219,I219,Volumes!N215*(1+M219)))</f>
        <v>-</v>
      </c>
      <c r="O219" s="43" t="str">
        <f t="shared" si="351"/>
        <v>-</v>
      </c>
      <c r="P219" s="43" t="str">
        <f t="shared" si="387"/>
        <v>-</v>
      </c>
      <c r="Q219" s="43" t="str">
        <f t="shared" si="388"/>
        <v>-</v>
      </c>
      <c r="R219" s="43" t="str">
        <f t="shared" si="417"/>
        <v>-</v>
      </c>
      <c r="S219" s="43" t="str">
        <f t="shared" si="418"/>
        <v>-</v>
      </c>
      <c r="T219" s="43" t="str">
        <f t="shared" si="419"/>
        <v>-</v>
      </c>
      <c r="U219" s="43" t="str">
        <f t="shared" si="420"/>
        <v>-</v>
      </c>
      <c r="V219" s="44" t="str">
        <f>Volumes!S215</f>
        <v>-</v>
      </c>
      <c r="W219" s="43"/>
    </row>
    <row r="220" spans="1:23" x14ac:dyDescent="0.2">
      <c r="A220" s="41">
        <v>209</v>
      </c>
      <c r="B220" s="42" t="s">
        <v>241</v>
      </c>
      <c r="C220" s="54">
        <f>Volumes!Y216</f>
        <v>0.13192983085452656</v>
      </c>
      <c r="D220" s="43">
        <f>Volumes!F216*(1+C220)</f>
        <v>91304.312619899865</v>
      </c>
      <c r="E220" s="43">
        <f t="shared" ref="E220:G220" si="448">D220*(1+$C220)</f>
        <v>103350.07514013206</v>
      </c>
      <c r="F220" s="43">
        <f t="shared" si="448"/>
        <v>116985.03307217229</v>
      </c>
      <c r="G220" s="43">
        <f t="shared" si="448"/>
        <v>132418.84869789516</v>
      </c>
      <c r="H220" s="54">
        <f>Volumes!AC216</f>
        <v>7.7844737103659203E-2</v>
      </c>
      <c r="I220" s="43">
        <f>Volumes!J216*(1+H220)</f>
        <v>45542.173676840917</v>
      </c>
      <c r="J220" s="43">
        <f t="shared" ref="J220:L220" si="449">I220*(1+$H220)</f>
        <v>49087.392213843792</v>
      </c>
      <c r="K220" s="43">
        <f t="shared" si="449"/>
        <v>52908.587355834672</v>
      </c>
      <c r="L220" s="43">
        <f t="shared" si="449"/>
        <v>57027.24242907561</v>
      </c>
      <c r="M220" s="54" t="str">
        <f>IF(Volumes!AG216="-","-",Volumes!AG216)</f>
        <v>-</v>
      </c>
      <c r="N220" s="43" t="str">
        <f>IF(M220="-","-",IF((Volumes!N216*(1+M220))&gt;=I220,I220,Volumes!N216*(1+M220)))</f>
        <v>-</v>
      </c>
      <c r="O220" s="43" t="str">
        <f t="shared" si="351"/>
        <v>-</v>
      </c>
      <c r="P220" s="43" t="str">
        <f t="shared" si="387"/>
        <v>-</v>
      </c>
      <c r="Q220" s="43" t="str">
        <f t="shared" si="388"/>
        <v>-</v>
      </c>
      <c r="R220" s="43" t="str">
        <f t="shared" si="417"/>
        <v>-</v>
      </c>
      <c r="S220" s="43" t="str">
        <f t="shared" si="418"/>
        <v>-</v>
      </c>
      <c r="T220" s="43" t="str">
        <f t="shared" si="419"/>
        <v>-</v>
      </c>
      <c r="U220" s="43" t="str">
        <f t="shared" si="420"/>
        <v>-</v>
      </c>
      <c r="V220" s="44" t="str">
        <f>Volumes!S216</f>
        <v>-</v>
      </c>
      <c r="W220" s="43"/>
    </row>
    <row r="221" spans="1:23" x14ac:dyDescent="0.2">
      <c r="A221" s="41">
        <v>210</v>
      </c>
      <c r="B221" s="42" t="s">
        <v>242</v>
      </c>
      <c r="C221" s="54">
        <f>Volumes!Y217</f>
        <v>-3.6437921233482182E-3</v>
      </c>
      <c r="D221" s="43">
        <f>Volumes!F217*(1+C221)</f>
        <v>224709.21191862915</v>
      </c>
      <c r="E221" s="43">
        <f t="shared" ref="E221:G221" si="450">D221*(1+$C221)</f>
        <v>223890.41826219627</v>
      </c>
      <c r="F221" s="43">
        <f t="shared" si="450"/>
        <v>223074.60811963934</v>
      </c>
      <c r="G221" s="43">
        <f t="shared" si="450"/>
        <v>222261.77061965401</v>
      </c>
      <c r="H221" s="54">
        <f>Volumes!AC217</f>
        <v>3.0154635107872862E-2</v>
      </c>
      <c r="I221" s="43">
        <f>Volumes!J217*(1+H221)</f>
        <v>189554.63378765929</v>
      </c>
      <c r="J221" s="43">
        <f t="shared" ref="J221:L221" si="451">I221*(1+$H221)</f>
        <v>195270.58460253265</v>
      </c>
      <c r="K221" s="43">
        <f t="shared" si="451"/>
        <v>201158.89782852307</v>
      </c>
      <c r="L221" s="43">
        <f t="shared" si="451"/>
        <v>207224.77099124409</v>
      </c>
      <c r="M221" s="54" t="str">
        <f>IF(Volumes!AG217="-","-",Volumes!AG217)</f>
        <v>-</v>
      </c>
      <c r="N221" s="43" t="str">
        <f>IF(M221="-","-",IF((Volumes!N217*(1+M221))&gt;=I221,I221,Volumes!N217*(1+M221)))</f>
        <v>-</v>
      </c>
      <c r="O221" s="43" t="str">
        <f t="shared" si="351"/>
        <v>-</v>
      </c>
      <c r="P221" s="43" t="str">
        <f t="shared" si="387"/>
        <v>-</v>
      </c>
      <c r="Q221" s="43" t="str">
        <f t="shared" si="388"/>
        <v>-</v>
      </c>
      <c r="R221" s="43" t="str">
        <f t="shared" si="417"/>
        <v>-</v>
      </c>
      <c r="S221" s="43" t="str">
        <f t="shared" si="418"/>
        <v>-</v>
      </c>
      <c r="T221" s="43" t="str">
        <f t="shared" si="419"/>
        <v>-</v>
      </c>
      <c r="U221" s="43" t="str">
        <f t="shared" si="420"/>
        <v>-</v>
      </c>
      <c r="V221" s="44" t="str">
        <f>Volumes!S217</f>
        <v>-</v>
      </c>
      <c r="W221" s="43"/>
    </row>
    <row r="222" spans="1:23" x14ac:dyDescent="0.2">
      <c r="A222" s="41">
        <v>211</v>
      </c>
      <c r="B222" s="42" t="s">
        <v>243</v>
      </c>
      <c r="C222" s="54">
        <f>Volumes!Y218</f>
        <v>-2.6904335501252635E-2</v>
      </c>
      <c r="D222" s="43">
        <f>Volumes!F218*(1+C222)</f>
        <v>183990.98205209416</v>
      </c>
      <c r="E222" s="43">
        <f t="shared" ref="E222:G222" si="452">D222*(1+$C222)</f>
        <v>179040.82694175967</v>
      </c>
      <c r="F222" s="43">
        <f t="shared" si="452"/>
        <v>174223.85246529686</v>
      </c>
      <c r="G222" s="43">
        <f t="shared" si="452"/>
        <v>169536.47548624978</v>
      </c>
      <c r="H222" s="54">
        <f>Volumes!AC218</f>
        <v>2.5766982380797762E-2</v>
      </c>
      <c r="I222" s="43">
        <f>Volumes!J218*(1+H222)</f>
        <v>99289.115059549324</v>
      </c>
      <c r="J222" s="43">
        <f t="shared" ref="J222:L222" si="453">I222*(1+$H222)</f>
        <v>101847.49593789373</v>
      </c>
      <c r="K222" s="43">
        <f t="shared" si="453"/>
        <v>104471.79857125382</v>
      </c>
      <c r="L222" s="43">
        <f t="shared" si="453"/>
        <v>107163.72156432958</v>
      </c>
      <c r="M222" s="54" t="str">
        <f>IF(Volumes!AG218="-","-",Volumes!AG218)</f>
        <v>-</v>
      </c>
      <c r="N222" s="43" t="str">
        <f>IF(M222="-","-",IF((Volumes!N218*(1+M222))&gt;=I222,I222,Volumes!N218*(1+M222)))</f>
        <v>-</v>
      </c>
      <c r="O222" s="43" t="str">
        <f t="shared" si="351"/>
        <v>-</v>
      </c>
      <c r="P222" s="43" t="str">
        <f t="shared" si="387"/>
        <v>-</v>
      </c>
      <c r="Q222" s="43" t="str">
        <f t="shared" si="388"/>
        <v>-</v>
      </c>
      <c r="R222" s="43" t="str">
        <f t="shared" si="417"/>
        <v>-</v>
      </c>
      <c r="S222" s="43" t="str">
        <f t="shared" si="418"/>
        <v>-</v>
      </c>
      <c r="T222" s="43" t="str">
        <f t="shared" si="419"/>
        <v>-</v>
      </c>
      <c r="U222" s="43" t="str">
        <f t="shared" si="420"/>
        <v>-</v>
      </c>
      <c r="V222" s="44" t="str">
        <f>Volumes!S218</f>
        <v>-</v>
      </c>
      <c r="W222" s="43"/>
    </row>
    <row r="223" spans="1:23" x14ac:dyDescent="0.2">
      <c r="A223" s="41">
        <v>212</v>
      </c>
      <c r="B223" s="42" t="s">
        <v>244</v>
      </c>
      <c r="C223" s="54">
        <f>Volumes!Y219</f>
        <v>4.5756661461371972E-2</v>
      </c>
      <c r="D223" s="43">
        <f>Volumes!F219*(1+C223)</f>
        <v>433225.61214360257</v>
      </c>
      <c r="E223" s="43">
        <f t="shared" ref="E223:G223" si="454">D223*(1+$C223)</f>
        <v>453048.56981485308</v>
      </c>
      <c r="F223" s="43">
        <f t="shared" si="454"/>
        <v>473778.55984943011</v>
      </c>
      <c r="G223" s="43">
        <f t="shared" si="454"/>
        <v>495457.08502011688</v>
      </c>
      <c r="H223" s="54">
        <f>Volumes!AC219</f>
        <v>1.0437556215032381E-2</v>
      </c>
      <c r="I223" s="43">
        <f>Volumes!J219*(1+H223)</f>
        <v>291425.34777575854</v>
      </c>
      <c r="J223" s="43">
        <f t="shared" ref="J223:L223" si="455">I223*(1+$H223)</f>
        <v>294467.11622565333</v>
      </c>
      <c r="K223" s="43">
        <f t="shared" si="455"/>
        <v>297540.63330473704</v>
      </c>
      <c r="L223" s="43">
        <f t="shared" si="455"/>
        <v>300646.23039111152</v>
      </c>
      <c r="M223" s="54">
        <f>IF(Volumes!AG219="-","-",Volumes!AG219)</f>
        <v>1.3493708287632361E-2</v>
      </c>
      <c r="N223" s="43">
        <f>IF(M223="-","-",IF((Volumes!N219*(1+M223))&gt;=I223,I223,Volumes!N219*(1+M223)))</f>
        <v>240868.94169905526</v>
      </c>
      <c r="O223" s="43">
        <f t="shared" si="351"/>
        <v>244119.15693389301</v>
      </c>
      <c r="P223" s="43">
        <f t="shared" si="387"/>
        <v>247413.2296249817</v>
      </c>
      <c r="Q223" s="43">
        <f t="shared" si="388"/>
        <v>250751.75157204218</v>
      </c>
      <c r="R223" s="43" t="str">
        <f t="shared" si="417"/>
        <v>-</v>
      </c>
      <c r="S223" s="43" t="str">
        <f t="shared" si="418"/>
        <v>-</v>
      </c>
      <c r="T223" s="43" t="str">
        <f t="shared" si="419"/>
        <v>-</v>
      </c>
      <c r="U223" s="43" t="str">
        <f t="shared" si="420"/>
        <v>-</v>
      </c>
      <c r="V223" s="44" t="str">
        <f>Volumes!S219</f>
        <v>-</v>
      </c>
      <c r="W223" s="43"/>
    </row>
    <row r="224" spans="1:23" x14ac:dyDescent="0.2">
      <c r="A224" s="41">
        <v>213</v>
      </c>
      <c r="B224" s="42" t="s">
        <v>245</v>
      </c>
      <c r="C224" s="54">
        <f>Volumes!Y220</f>
        <v>2.8209857895124129E-2</v>
      </c>
      <c r="D224" s="43">
        <f>Volumes!F220*(1+C224)</f>
        <v>304434.61622307857</v>
      </c>
      <c r="E224" s="43">
        <f t="shared" ref="E224:G224" si="456">D224*(1+$C224)</f>
        <v>313022.67348508828</v>
      </c>
      <c r="F224" s="43">
        <f t="shared" si="456"/>
        <v>321852.99862205447</v>
      </c>
      <c r="G224" s="43">
        <f t="shared" si="456"/>
        <v>330932.42597630224</v>
      </c>
      <c r="H224" s="54">
        <f>Volumes!AC220</f>
        <v>5.3574457673210328E-3</v>
      </c>
      <c r="I224" s="43">
        <f>Volumes!J220*(1+H224)</f>
        <v>211637.79590847876</v>
      </c>
      <c r="J224" s="43">
        <f t="shared" ref="J224:L224" si="457">I224*(1+$H224)</f>
        <v>212771.63392237382</v>
      </c>
      <c r="K224" s="43">
        <f t="shared" si="457"/>
        <v>213911.54641193725</v>
      </c>
      <c r="L224" s="43">
        <f t="shared" si="457"/>
        <v>215057.56592084299</v>
      </c>
      <c r="M224" s="54" t="str">
        <f>IF(Volumes!AG220="-","-",Volumes!AG220)</f>
        <v>-</v>
      </c>
      <c r="N224" s="43" t="str">
        <f>IF(M224="-","-",IF((Volumes!N220*(1+M224))&gt;=I224,I224,Volumes!N220*(1+M224)))</f>
        <v>-</v>
      </c>
      <c r="O224" s="43" t="str">
        <f t="shared" si="351"/>
        <v>-</v>
      </c>
      <c r="P224" s="43" t="str">
        <f t="shared" si="387"/>
        <v>-</v>
      </c>
      <c r="Q224" s="43" t="str">
        <f t="shared" si="388"/>
        <v>-</v>
      </c>
      <c r="R224" s="43" t="str">
        <f t="shared" si="417"/>
        <v>-</v>
      </c>
      <c r="S224" s="43" t="str">
        <f t="shared" si="418"/>
        <v>-</v>
      </c>
      <c r="T224" s="43" t="str">
        <f t="shared" si="419"/>
        <v>-</v>
      </c>
      <c r="U224" s="43" t="str">
        <f t="shared" si="420"/>
        <v>-</v>
      </c>
      <c r="V224" s="44" t="str">
        <f>Volumes!S220</f>
        <v>-</v>
      </c>
      <c r="W224" s="43"/>
    </row>
    <row r="225" spans="1:23" x14ac:dyDescent="0.2">
      <c r="A225" s="41">
        <v>214</v>
      </c>
      <c r="B225" s="42" t="s">
        <v>63</v>
      </c>
      <c r="C225" s="54">
        <f>Volumes!Y221</f>
        <v>7.5311969033873922E-3</v>
      </c>
      <c r="D225" s="43">
        <f>Volumes!F221*(1+C225)</f>
        <v>6146215.1253952412</v>
      </c>
      <c r="E225" s="43">
        <f t="shared" ref="E225:G225" si="458">D225*(1+$C225)</f>
        <v>6192503.4817151697</v>
      </c>
      <c r="F225" s="43">
        <f t="shared" si="458"/>
        <v>6239140.4447608786</v>
      </c>
      <c r="G225" s="43">
        <f t="shared" si="458"/>
        <v>6286128.6399582606</v>
      </c>
      <c r="H225" s="54">
        <f>Volumes!AC221</f>
        <v>4.0920342753204143E-2</v>
      </c>
      <c r="I225" s="43">
        <f>Volumes!J221*(1+H225)</f>
        <v>5883586.7669015359</v>
      </c>
      <c r="J225" s="43">
        <f t="shared" ref="J225:L225" si="459">I225*(1+$H225)</f>
        <v>6124345.1540213628</v>
      </c>
      <c r="K225" s="43">
        <f t="shared" si="459"/>
        <v>6374955.4568628417</v>
      </c>
      <c r="L225" s="43">
        <f t="shared" si="459"/>
        <v>6635820.8191940784</v>
      </c>
      <c r="M225" s="54">
        <f>IF(Volumes!AG221="-","-",Volumes!AG221)</f>
        <v>7.3735518967338612E-2</v>
      </c>
      <c r="N225" s="43">
        <f>IF(M225="-","-",IF((Volumes!N221*(1+M225))&gt;=I225,I225,Volumes!N221*(1+M225)))</f>
        <v>3354208.028165462</v>
      </c>
      <c r="O225" s="43">
        <f t="shared" si="351"/>
        <v>3601532.2978466554</v>
      </c>
      <c r="P225" s="43">
        <f t="shared" si="387"/>
        <v>3867093.1509060096</v>
      </c>
      <c r="Q225" s="43">
        <f t="shared" si="388"/>
        <v>4152235.2712831046</v>
      </c>
      <c r="R225" s="43">
        <f t="shared" si="417"/>
        <v>3354208.028165462</v>
      </c>
      <c r="S225" s="43">
        <f t="shared" si="418"/>
        <v>3601532.2978466554</v>
      </c>
      <c r="T225" s="43">
        <f t="shared" si="419"/>
        <v>3867093.1509060096</v>
      </c>
      <c r="U225" s="43">
        <f t="shared" si="420"/>
        <v>4152235.2712831046</v>
      </c>
      <c r="V225" s="44">
        <f>Volumes!S221</f>
        <v>1</v>
      </c>
      <c r="W225" s="43"/>
    </row>
    <row r="226" spans="1:23" x14ac:dyDescent="0.2">
      <c r="A226" s="41">
        <v>215</v>
      </c>
      <c r="B226" s="42" t="s">
        <v>246</v>
      </c>
      <c r="C226" s="54">
        <f>Volumes!Y222</f>
        <v>1.2165837984966931E-2</v>
      </c>
      <c r="D226" s="43">
        <f>Volumes!F222*(1+C226)</f>
        <v>274044.9128002678</v>
      </c>
      <c r="E226" s="43">
        <f t="shared" ref="E226:G226" si="460">D226*(1+$C226)</f>
        <v>277378.89881000028</v>
      </c>
      <c r="F226" s="43">
        <f t="shared" si="460"/>
        <v>280753.44555337128</v>
      </c>
      <c r="G226" s="43">
        <f t="shared" si="460"/>
        <v>284169.04648569482</v>
      </c>
      <c r="H226" s="54">
        <f>Volumes!AC222</f>
        <v>1.1112365115704306E-2</v>
      </c>
      <c r="I226" s="43">
        <f>Volumes!J222*(1+H226)</f>
        <v>226650.94776433628</v>
      </c>
      <c r="J226" s="43">
        <f t="shared" ref="J226:L226" si="461">I226*(1+$H226)</f>
        <v>229169.57584971402</v>
      </c>
      <c r="K226" s="43">
        <f t="shared" si="461"/>
        <v>231716.19184996714</v>
      </c>
      <c r="L226" s="43">
        <f t="shared" si="461"/>
        <v>234291.10677702457</v>
      </c>
      <c r="M226" s="54" t="str">
        <f>IF(Volumes!AG222="-","-",Volumes!AG222)</f>
        <v>-</v>
      </c>
      <c r="N226" s="43" t="str">
        <f>IF(M226="-","-",IF((Volumes!N222*(1+M226))&gt;=I226,I226,Volumes!N222*(1+M226)))</f>
        <v>-</v>
      </c>
      <c r="O226" s="43" t="str">
        <f t="shared" si="351"/>
        <v>-</v>
      </c>
      <c r="P226" s="43" t="str">
        <f t="shared" si="387"/>
        <v>-</v>
      </c>
      <c r="Q226" s="43" t="str">
        <f t="shared" si="388"/>
        <v>-</v>
      </c>
      <c r="R226" s="43" t="str">
        <f t="shared" si="417"/>
        <v>-</v>
      </c>
      <c r="S226" s="43" t="str">
        <f t="shared" si="418"/>
        <v>-</v>
      </c>
      <c r="T226" s="43" t="str">
        <f t="shared" si="419"/>
        <v>-</v>
      </c>
      <c r="U226" s="43" t="str">
        <f t="shared" si="420"/>
        <v>-</v>
      </c>
      <c r="V226" s="44" t="str">
        <f>Volumes!S222</f>
        <v>-</v>
      </c>
      <c r="W226" s="43"/>
    </row>
    <row r="227" spans="1:23" x14ac:dyDescent="0.2">
      <c r="A227" s="41">
        <v>216</v>
      </c>
      <c r="B227" s="42" t="s">
        <v>247</v>
      </c>
      <c r="C227" s="54">
        <f>Volumes!Y223</f>
        <v>-6.8588178200057004E-4</v>
      </c>
      <c r="D227" s="43">
        <f>Volumes!F223*(1+C227)</f>
        <v>256004.2908050871</v>
      </c>
      <c r="E227" s="43">
        <f t="shared" ref="E227:G227" si="462">D227*(1+$C227)</f>
        <v>255828.70212590991</v>
      </c>
      <c r="F227" s="43">
        <f t="shared" si="462"/>
        <v>255653.23387980889</v>
      </c>
      <c r="G227" s="43">
        <f t="shared" si="462"/>
        <v>255477.88598418119</v>
      </c>
      <c r="H227" s="54">
        <f>Volumes!AC223</f>
        <v>1.3759089636462656E-2</v>
      </c>
      <c r="I227" s="43">
        <f>Volumes!J223*(1+H227)</f>
        <v>230255.10202912975</v>
      </c>
      <c r="J227" s="43">
        <f t="shared" ref="J227:L227" si="463">I227*(1+$H227)</f>
        <v>233423.20261720137</v>
      </c>
      <c r="K227" s="43">
        <f t="shared" si="463"/>
        <v>236634.89338524159</v>
      </c>
      <c r="L227" s="43">
        <f t="shared" si="463"/>
        <v>239890.77409444388</v>
      </c>
      <c r="M227" s="54" t="str">
        <f>IF(Volumes!AG223="-","-",Volumes!AG223)</f>
        <v>-</v>
      </c>
      <c r="N227" s="43" t="str">
        <f>IF(M227="-","-",IF((Volumes!N223*(1+M227))&gt;=I227,I227,Volumes!N223*(1+M227)))</f>
        <v>-</v>
      </c>
      <c r="O227" s="43" t="str">
        <f t="shared" si="351"/>
        <v>-</v>
      </c>
      <c r="P227" s="43" t="str">
        <f t="shared" si="387"/>
        <v>-</v>
      </c>
      <c r="Q227" s="43" t="str">
        <f t="shared" si="388"/>
        <v>-</v>
      </c>
      <c r="R227" s="43" t="str">
        <f t="shared" si="417"/>
        <v>-</v>
      </c>
      <c r="S227" s="43" t="str">
        <f t="shared" si="418"/>
        <v>-</v>
      </c>
      <c r="T227" s="43" t="str">
        <f t="shared" si="419"/>
        <v>-</v>
      </c>
      <c r="U227" s="43" t="str">
        <f t="shared" si="420"/>
        <v>-</v>
      </c>
      <c r="V227" s="44" t="str">
        <f>Volumes!S223</f>
        <v>-</v>
      </c>
      <c r="W227" s="43"/>
    </row>
    <row r="228" spans="1:23" x14ac:dyDescent="0.2">
      <c r="A228" s="41">
        <v>217</v>
      </c>
      <c r="B228" s="42" t="s">
        <v>248</v>
      </c>
      <c r="C228" s="54">
        <f>Volumes!Y224</f>
        <v>-1.326671757213369E-2</v>
      </c>
      <c r="D228" s="43">
        <f>Volumes!F224*(1+C228)</f>
        <v>119162.84485240128</v>
      </c>
      <c r="E228" s="43">
        <f t="shared" ref="E228:G228" si="464">D228*(1+$C228)</f>
        <v>117581.94504465249</v>
      </c>
      <c r="F228" s="43">
        <f t="shared" si="464"/>
        <v>116022.01858816293</v>
      </c>
      <c r="G228" s="43">
        <f t="shared" si="464"/>
        <v>114482.78723540492</v>
      </c>
      <c r="H228" s="54">
        <f>Volumes!AC224</f>
        <v>3.2057320427697461E-2</v>
      </c>
      <c r="I228" s="43">
        <f>Volumes!J224*(1+H228)</f>
        <v>96208.383410269962</v>
      </c>
      <c r="J228" s="43">
        <f t="shared" ref="J228:L228" si="465">I228*(1+$H228)</f>
        <v>99292.566385083759</v>
      </c>
      <c r="K228" s="43">
        <f t="shared" si="465"/>
        <v>102475.62000177881</v>
      </c>
      <c r="L228" s="43">
        <f t="shared" si="465"/>
        <v>105760.71378820279</v>
      </c>
      <c r="M228" s="54" t="str">
        <f>IF(Volumes!AG224="-","-",Volumes!AG224)</f>
        <v>-</v>
      </c>
      <c r="N228" s="43" t="str">
        <f>IF(M228="-","-",IF((Volumes!N224*(1+M228))&gt;=I228,I228,Volumes!N224*(1+M228)))</f>
        <v>-</v>
      </c>
      <c r="O228" s="43" t="str">
        <f t="shared" si="351"/>
        <v>-</v>
      </c>
      <c r="P228" s="43" t="str">
        <f t="shared" si="387"/>
        <v>-</v>
      </c>
      <c r="Q228" s="43" t="str">
        <f t="shared" si="388"/>
        <v>-</v>
      </c>
      <c r="R228" s="43" t="str">
        <f t="shared" si="417"/>
        <v>-</v>
      </c>
      <c r="S228" s="43" t="str">
        <f t="shared" si="418"/>
        <v>-</v>
      </c>
      <c r="T228" s="43" t="str">
        <f t="shared" si="419"/>
        <v>-</v>
      </c>
      <c r="U228" s="43" t="str">
        <f t="shared" si="420"/>
        <v>-</v>
      </c>
      <c r="V228" s="44" t="str">
        <f>Volumes!S224</f>
        <v>-</v>
      </c>
      <c r="W228" s="43"/>
    </row>
    <row r="229" spans="1:23" x14ac:dyDescent="0.2">
      <c r="A229" s="41">
        <v>218</v>
      </c>
      <c r="B229" s="42" t="s">
        <v>64</v>
      </c>
      <c r="C229" s="54">
        <f>Volumes!Y225</f>
        <v>4.0526621328040836E-2</v>
      </c>
      <c r="D229" s="43">
        <f>Volumes!F225*(1+C229)</f>
        <v>2595815.2890731408</v>
      </c>
      <c r="E229" s="43">
        <f t="shared" ref="E229:G229" si="466">D229*(1+$C229)</f>
        <v>2701014.9123309469</v>
      </c>
      <c r="F229" s="43">
        <f t="shared" si="466"/>
        <v>2810477.9208843745</v>
      </c>
      <c r="G229" s="43">
        <f t="shared" si="466"/>
        <v>2924377.0953348749</v>
      </c>
      <c r="H229" s="54">
        <f>Volumes!AC225</f>
        <v>2.3076872524121484E-2</v>
      </c>
      <c r="I229" s="43">
        <f>Volumes!J225*(1+H229)</f>
        <v>1733630.3604908094</v>
      </c>
      <c r="J229" s="43">
        <f t="shared" ref="J229:L229" si="467">I229*(1+$H229)</f>
        <v>1773637.1273238026</v>
      </c>
      <c r="K229" s="43">
        <f t="shared" si="467"/>
        <v>1814567.1252151029</v>
      </c>
      <c r="L229" s="43">
        <f t="shared" si="467"/>
        <v>1856441.6594501534</v>
      </c>
      <c r="M229" s="54">
        <f>IF(Volumes!AG225="-","-",Volumes!AG225)</f>
        <v>7.8769069759919472E-2</v>
      </c>
      <c r="N229" s="43">
        <f>IF(M229="-","-",IF((Volumes!N225*(1+M229))&gt;=I229,I229,Volumes!N225*(1+M229)))</f>
        <v>1226949.8679512118</v>
      </c>
      <c r="O229" s="43">
        <f t="shared" si="351"/>
        <v>1323595.5676917848</v>
      </c>
      <c r="P229" s="43">
        <f t="shared" si="387"/>
        <v>1427853.9592972193</v>
      </c>
      <c r="Q229" s="43">
        <f t="shared" si="388"/>
        <v>1540324.6874240793</v>
      </c>
      <c r="R229" s="43">
        <f t="shared" si="417"/>
        <v>1226949.8679512118</v>
      </c>
      <c r="S229" s="43">
        <f t="shared" si="418"/>
        <v>1323595.5676917848</v>
      </c>
      <c r="T229" s="43">
        <f t="shared" si="419"/>
        <v>1427853.9592972193</v>
      </c>
      <c r="U229" s="43">
        <f t="shared" si="420"/>
        <v>1540324.6874240793</v>
      </c>
      <c r="V229" s="44">
        <f>Volumes!S225</f>
        <v>1</v>
      </c>
      <c r="W229" s="43"/>
    </row>
    <row r="230" spans="1:23" x14ac:dyDescent="0.2">
      <c r="A230" s="41">
        <v>219</v>
      </c>
      <c r="B230" s="42" t="s">
        <v>249</v>
      </c>
      <c r="C230" s="54">
        <f>Volumes!Y226</f>
        <v>-8.9600725733748002E-3</v>
      </c>
      <c r="D230" s="43">
        <f>Volumes!F226*(1+C230)</f>
        <v>830171.25418296037</v>
      </c>
      <c r="E230" s="43">
        <f t="shared" ref="E230:G230" si="468">D230*(1+$C230)</f>
        <v>822732.85949715145</v>
      </c>
      <c r="F230" s="43">
        <f t="shared" si="468"/>
        <v>815361.11336755683</v>
      </c>
      <c r="G230" s="43">
        <f t="shared" si="468"/>
        <v>808055.41861827578</v>
      </c>
      <c r="H230" s="54">
        <f>Volumes!AC226</f>
        <v>9.0551374705023467E-3</v>
      </c>
      <c r="I230" s="43">
        <f>Volumes!J226*(1+H230)</f>
        <v>642560.25721039111</v>
      </c>
      <c r="J230" s="43">
        <f t="shared" ref="J230:L230" si="469">I230*(1+$H230)</f>
        <v>648378.72867251257</v>
      </c>
      <c r="K230" s="43">
        <f t="shared" si="469"/>
        <v>654249.88719359168</v>
      </c>
      <c r="L230" s="43">
        <f t="shared" si="469"/>
        <v>660174.2098621903</v>
      </c>
      <c r="M230" s="54">
        <f>IF(Volumes!AG226="-","-",Volumes!AG226)</f>
        <v>-4.8130173185656856E-2</v>
      </c>
      <c r="N230" s="43">
        <f>IF(M230="-","-",IF((Volumes!N226*(1+M230))&gt;=I230,I230,Volumes!N226*(1+M230)))</f>
        <v>20200.581464653991</v>
      </c>
      <c r="O230" s="43">
        <f t="shared" si="351"/>
        <v>19228.323980309226</v>
      </c>
      <c r="P230" s="43">
        <f t="shared" si="387"/>
        <v>18302.861417067026</v>
      </c>
      <c r="Q230" s="43">
        <f t="shared" si="388"/>
        <v>17421.941527270516</v>
      </c>
      <c r="R230" s="43">
        <f t="shared" si="417"/>
        <v>20200.581464653991</v>
      </c>
      <c r="S230" s="43">
        <f t="shared" si="418"/>
        <v>19228.323980309226</v>
      </c>
      <c r="T230" s="43">
        <f t="shared" si="419"/>
        <v>18302.861417067026</v>
      </c>
      <c r="U230" s="43">
        <f t="shared" si="420"/>
        <v>17421.941527270516</v>
      </c>
      <c r="V230" s="44">
        <f>Volumes!S226</f>
        <v>1</v>
      </c>
      <c r="W230" s="43"/>
    </row>
    <row r="231" spans="1:23" x14ac:dyDescent="0.2">
      <c r="A231" s="41">
        <v>220</v>
      </c>
      <c r="B231" s="42" t="s">
        <v>250</v>
      </c>
      <c r="C231" s="54">
        <f>Volumes!Y227</f>
        <v>1.4348459679819717E-2</v>
      </c>
      <c r="D231" s="43">
        <f>Volumes!F227*(1+C231)</f>
        <v>207515.35716387452</v>
      </c>
      <c r="E231" s="43">
        <f t="shared" ref="E231:G231" si="470">D231*(1+$C231)</f>
        <v>210492.88289908378</v>
      </c>
      <c r="F231" s="43">
        <f t="shared" si="470"/>
        <v>213513.13154225031</v>
      </c>
      <c r="G231" s="43">
        <f t="shared" si="470"/>
        <v>216576.71610129636</v>
      </c>
      <c r="H231" s="54">
        <f>Volumes!AC227</f>
        <v>7.742122888912799E-3</v>
      </c>
      <c r="I231" s="43">
        <f>Volumes!J227*(1+H231)</f>
        <v>157664.27835233905</v>
      </c>
      <c r="J231" s="43">
        <f t="shared" ref="J231:L231" si="471">I231*(1+$H231)</f>
        <v>158884.93457053462</v>
      </c>
      <c r="K231" s="43">
        <f t="shared" si="471"/>
        <v>160115.04125917656</v>
      </c>
      <c r="L231" s="43">
        <f t="shared" si="471"/>
        <v>161354.67158496846</v>
      </c>
      <c r="M231" s="54" t="str">
        <f>IF(Volumes!AG227="-","-",Volumes!AG227)</f>
        <v>-</v>
      </c>
      <c r="N231" s="43" t="str">
        <f>IF(M231="-","-",IF((Volumes!N227*(1+M231))&gt;=I231,I231,Volumes!N227*(1+M231)))</f>
        <v>-</v>
      </c>
      <c r="O231" s="43" t="str">
        <f t="shared" si="351"/>
        <v>-</v>
      </c>
      <c r="P231" s="43" t="str">
        <f t="shared" si="387"/>
        <v>-</v>
      </c>
      <c r="Q231" s="43" t="str">
        <f t="shared" si="388"/>
        <v>-</v>
      </c>
      <c r="R231" s="43" t="str">
        <f t="shared" si="417"/>
        <v>-</v>
      </c>
      <c r="S231" s="43" t="str">
        <f t="shared" si="418"/>
        <v>-</v>
      </c>
      <c r="T231" s="43" t="str">
        <f t="shared" si="419"/>
        <v>-</v>
      </c>
      <c r="U231" s="43" t="str">
        <f t="shared" si="420"/>
        <v>-</v>
      </c>
      <c r="V231" s="44" t="str">
        <f>Volumes!S227</f>
        <v>-</v>
      </c>
      <c r="W231" s="43"/>
    </row>
    <row r="232" spans="1:23" x14ac:dyDescent="0.2">
      <c r="A232" s="41">
        <v>221</v>
      </c>
      <c r="B232" s="42" t="s">
        <v>65</v>
      </c>
      <c r="C232" s="54">
        <f>Volumes!Y228</f>
        <v>1.7679282129201581E-2</v>
      </c>
      <c r="D232" s="43">
        <f>Volumes!F228*(1+C232)</f>
        <v>11060785.987507382</v>
      </c>
      <c r="E232" s="43">
        <f t="shared" ref="E232:G232" si="472">D232*(1+$C232)</f>
        <v>11256332.743551245</v>
      </c>
      <c r="F232" s="43">
        <f t="shared" si="472"/>
        <v>11455336.625864657</v>
      </c>
      <c r="G232" s="43">
        <f t="shared" si="472"/>
        <v>11657858.753958294</v>
      </c>
      <c r="H232" s="54">
        <f>Volumes!AC228</f>
        <v>5.8328599053289555E-2</v>
      </c>
      <c r="I232" s="43">
        <f>Volumes!J228*(1+H232)</f>
        <v>7755537.806722411</v>
      </c>
      <c r="J232" s="43">
        <f t="shared" ref="J232:L232" si="473">I232*(1+$H232)</f>
        <v>8207907.4618933517</v>
      </c>
      <c r="K232" s="43">
        <f t="shared" si="473"/>
        <v>8686663.205304632</v>
      </c>
      <c r="L232" s="43">
        <f t="shared" si="473"/>
        <v>9193344.1005178094</v>
      </c>
      <c r="M232" s="54">
        <f>IF(Volumes!AG228="-","-",Volumes!AG228)</f>
        <v>4.9894451957223585E-2</v>
      </c>
      <c r="N232" s="43">
        <f>IF(M232="-","-",IF((Volumes!N228*(1+M232))&gt;=I232,I232,Volumes!N228*(1+M232)))</f>
        <v>3031293.0578911663</v>
      </c>
      <c r="O232" s="43">
        <f t="shared" si="351"/>
        <v>3182537.7637363821</v>
      </c>
      <c r="P232" s="43">
        <f t="shared" si="387"/>
        <v>3341328.7412911765</v>
      </c>
      <c r="Q232" s="43">
        <f t="shared" si="388"/>
        <v>3508042.5076468191</v>
      </c>
      <c r="R232" s="43">
        <f t="shared" si="417"/>
        <v>3031293.0578911663</v>
      </c>
      <c r="S232" s="43">
        <f t="shared" si="418"/>
        <v>3182537.7637363821</v>
      </c>
      <c r="T232" s="43">
        <f t="shared" si="419"/>
        <v>3341328.7412911765</v>
      </c>
      <c r="U232" s="43">
        <f t="shared" si="420"/>
        <v>3508042.5076468191</v>
      </c>
      <c r="V232" s="44">
        <f>Volumes!S228</f>
        <v>1</v>
      </c>
      <c r="W232" s="43"/>
    </row>
    <row r="233" spans="1:23" x14ac:dyDescent="0.2">
      <c r="A233" s="41">
        <v>222</v>
      </c>
      <c r="B233" s="42" t="s">
        <v>251</v>
      </c>
      <c r="C233" s="54">
        <f>Volumes!Y229</f>
        <v>2.7484584392279271E-2</v>
      </c>
      <c r="D233" s="43">
        <f>Volumes!F229*(1+C233)</f>
        <v>169084.91817676226</v>
      </c>
      <c r="E233" s="43">
        <f t="shared" ref="E233:G233" si="474">D233*(1+$C233)</f>
        <v>173732.14687985313</v>
      </c>
      <c r="F233" s="43">
        <f t="shared" si="474"/>
        <v>178507.1027324243</v>
      </c>
      <c r="G233" s="43">
        <f t="shared" si="474"/>
        <v>183413.2962620949</v>
      </c>
      <c r="H233" s="54">
        <f>Volumes!AC229</f>
        <v>7.1119945094417656E-3</v>
      </c>
      <c r="I233" s="43">
        <f>Volumes!J229*(1+H233)</f>
        <v>125763.11031436654</v>
      </c>
      <c r="J233" s="43">
        <f t="shared" ref="J233:L233" si="475">I233*(1+$H233)</f>
        <v>126657.53686441263</v>
      </c>
      <c r="K233" s="43">
        <f t="shared" si="475"/>
        <v>127558.32457117175</v>
      </c>
      <c r="L233" s="43">
        <f t="shared" si="475"/>
        <v>128465.51867515552</v>
      </c>
      <c r="M233" s="54" t="str">
        <f>IF(Volumes!AG229="-","-",Volumes!AG229)</f>
        <v>-</v>
      </c>
      <c r="N233" s="43" t="str">
        <f>IF(M233="-","-",IF((Volumes!N229*(1+M233))&gt;=I233,I233,Volumes!N229*(1+M233)))</f>
        <v>-</v>
      </c>
      <c r="O233" s="43" t="str">
        <f t="shared" si="351"/>
        <v>-</v>
      </c>
      <c r="P233" s="43" t="str">
        <f t="shared" si="387"/>
        <v>-</v>
      </c>
      <c r="Q233" s="43" t="str">
        <f t="shared" si="388"/>
        <v>-</v>
      </c>
      <c r="R233" s="43" t="str">
        <f t="shared" si="417"/>
        <v>-</v>
      </c>
      <c r="S233" s="43" t="str">
        <f t="shared" si="418"/>
        <v>-</v>
      </c>
      <c r="T233" s="43" t="str">
        <f t="shared" si="419"/>
        <v>-</v>
      </c>
      <c r="U233" s="43" t="str">
        <f t="shared" si="420"/>
        <v>-</v>
      </c>
      <c r="V233" s="44" t="str">
        <f>Volumes!S229</f>
        <v>-</v>
      </c>
      <c r="W233" s="43"/>
    </row>
    <row r="234" spans="1:23" x14ac:dyDescent="0.2">
      <c r="A234" s="41">
        <v>223</v>
      </c>
      <c r="B234" s="42" t="s">
        <v>252</v>
      </c>
      <c r="C234" s="54">
        <f>Volumes!Y230</f>
        <v>2.9592030783552936E-2</v>
      </c>
      <c r="D234" s="43">
        <f>Volumes!F230*(1+C234)</f>
        <v>787440.22187950753</v>
      </c>
      <c r="E234" s="43">
        <f t="shared" ref="E234:G234" si="476">D234*(1+$C234)</f>
        <v>810742.17716557358</v>
      </c>
      <c r="F234" s="43">
        <f t="shared" si="476"/>
        <v>834733.68462978187</v>
      </c>
      <c r="G234" s="43">
        <f t="shared" si="476"/>
        <v>859435.14952141489</v>
      </c>
      <c r="H234" s="54">
        <f>Volumes!AC230</f>
        <v>4.1096193881909437E-2</v>
      </c>
      <c r="I234" s="43">
        <f>Volumes!J230*(1+H234)</f>
        <v>609540.99959398038</v>
      </c>
      <c r="J234" s="43">
        <f t="shared" ref="J234:L234" si="477">I234*(1+$H234)</f>
        <v>634590.81469226745</v>
      </c>
      <c r="K234" s="43">
        <f t="shared" si="477"/>
        <v>660670.08184853976</v>
      </c>
      <c r="L234" s="43">
        <f t="shared" si="477"/>
        <v>687821.10762416432</v>
      </c>
      <c r="M234" s="54" t="str">
        <f>IF(Volumes!AG230="-","-",Volumes!AG230)</f>
        <v>-</v>
      </c>
      <c r="N234" s="43" t="str">
        <f>IF(M234="-","-",IF((Volumes!N230*(1+M234))&gt;=I234,I234,Volumes!N230*(1+M234)))</f>
        <v>-</v>
      </c>
      <c r="O234" s="43" t="str">
        <f t="shared" si="351"/>
        <v>-</v>
      </c>
      <c r="P234" s="43" t="str">
        <f t="shared" si="387"/>
        <v>-</v>
      </c>
      <c r="Q234" s="43" t="str">
        <f t="shared" si="388"/>
        <v>-</v>
      </c>
      <c r="R234" s="43" t="str">
        <f t="shared" si="417"/>
        <v>-</v>
      </c>
      <c r="S234" s="43" t="str">
        <f t="shared" si="418"/>
        <v>-</v>
      </c>
      <c r="T234" s="43" t="str">
        <f t="shared" si="419"/>
        <v>-</v>
      </c>
      <c r="U234" s="43" t="str">
        <f t="shared" si="420"/>
        <v>-</v>
      </c>
      <c r="V234" s="44" t="str">
        <f>Volumes!S230</f>
        <v>-</v>
      </c>
      <c r="W234" s="43"/>
    </row>
    <row r="235" spans="1:23" x14ac:dyDescent="0.2">
      <c r="A235" s="41">
        <v>224</v>
      </c>
      <c r="B235" s="42" t="s">
        <v>253</v>
      </c>
      <c r="C235" s="54">
        <f>Volumes!Y231</f>
        <v>2.6298644569072483E-2</v>
      </c>
      <c r="D235" s="43">
        <f>Volumes!F231*(1+C235)</f>
        <v>262436.87900004664</v>
      </c>
      <c r="E235" s="43">
        <f t="shared" ref="E235:G235" si="478">D235*(1+$C235)</f>
        <v>269338.61320268555</v>
      </c>
      <c r="F235" s="43">
        <f t="shared" si="478"/>
        <v>276421.85366002988</v>
      </c>
      <c r="G235" s="43">
        <f t="shared" si="478"/>
        <v>283691.37374055915</v>
      </c>
      <c r="H235" s="54">
        <f>Volumes!AC231</f>
        <v>9.1082319318646788E-3</v>
      </c>
      <c r="I235" s="43">
        <f>Volumes!J231*(1+H235)</f>
        <v>162713.65685785352</v>
      </c>
      <c r="J235" s="43">
        <f t="shared" ref="J235:L235" si="479">I235*(1+$H235)</f>
        <v>164195.6905829967</v>
      </c>
      <c r="K235" s="43">
        <f t="shared" si="479"/>
        <v>165691.22301503932</v>
      </c>
      <c r="L235" s="43">
        <f t="shared" si="479"/>
        <v>167200.37710333461</v>
      </c>
      <c r="M235" s="54" t="str">
        <f>IF(Volumes!AG231="-","-",Volumes!AG231)</f>
        <v>-</v>
      </c>
      <c r="N235" s="43" t="str">
        <f>IF(M235="-","-",IF((Volumes!N231*(1+M235))&gt;=I235,I235,Volumes!N231*(1+M235)))</f>
        <v>-</v>
      </c>
      <c r="O235" s="43" t="str">
        <f t="shared" si="351"/>
        <v>-</v>
      </c>
      <c r="P235" s="43" t="str">
        <f t="shared" si="387"/>
        <v>-</v>
      </c>
      <c r="Q235" s="43" t="str">
        <f t="shared" si="388"/>
        <v>-</v>
      </c>
      <c r="R235" s="43" t="str">
        <f t="shared" si="417"/>
        <v>-</v>
      </c>
      <c r="S235" s="43" t="str">
        <f t="shared" si="418"/>
        <v>-</v>
      </c>
      <c r="T235" s="43" t="str">
        <f t="shared" si="419"/>
        <v>-</v>
      </c>
      <c r="U235" s="43" t="str">
        <f t="shared" si="420"/>
        <v>-</v>
      </c>
      <c r="V235" s="44" t="str">
        <f>Volumes!S231</f>
        <v>-</v>
      </c>
      <c r="W235" s="43"/>
    </row>
    <row r="236" spans="1:23" x14ac:dyDescent="0.2">
      <c r="A236" s="41">
        <v>225</v>
      </c>
      <c r="B236" s="42" t="s">
        <v>254</v>
      </c>
      <c r="C236" s="54">
        <f>Volumes!Y232</f>
        <v>-7.2343239499285047E-2</v>
      </c>
      <c r="D236" s="43">
        <f>Volumes!F232*(1+C236)</f>
        <v>109055.32876446405</v>
      </c>
      <c r="E236" s="43">
        <f t="shared" ref="E236:G236" si="480">D236*(1+$C236)</f>
        <v>101165.91299698317</v>
      </c>
      <c r="F236" s="43">
        <f t="shared" si="480"/>
        <v>93847.243123878594</v>
      </c>
      <c r="G236" s="43">
        <f t="shared" si="480"/>
        <v>87058.029538220217</v>
      </c>
      <c r="H236" s="54">
        <f>Volumes!AC232</f>
        <v>1.6449994060613437E-2</v>
      </c>
      <c r="I236" s="43">
        <f>Volumes!J232*(1+H236)</f>
        <v>94616.247697132218</v>
      </c>
      <c r="J236" s="43">
        <f t="shared" ref="J236:L236" si="481">I236*(1+$H236)</f>
        <v>96172.684409787587</v>
      </c>
      <c r="K236" s="43">
        <f t="shared" si="481"/>
        <v>97754.724497121846</v>
      </c>
      <c r="L236" s="43">
        <f t="shared" si="481"/>
        <v>99362.789134496415</v>
      </c>
      <c r="M236" s="54" t="str">
        <f>IF(Volumes!AG232="-","-",Volumes!AG232)</f>
        <v>-</v>
      </c>
      <c r="N236" s="43" t="str">
        <f>IF(M236="-","-",IF((Volumes!N232*(1+M236))&gt;=I236,I236,Volumes!N232*(1+M236)))</f>
        <v>-</v>
      </c>
      <c r="O236" s="43" t="str">
        <f t="shared" si="351"/>
        <v>-</v>
      </c>
      <c r="P236" s="43" t="str">
        <f t="shared" si="387"/>
        <v>-</v>
      </c>
      <c r="Q236" s="43" t="str">
        <f t="shared" si="388"/>
        <v>-</v>
      </c>
      <c r="R236" s="43" t="str">
        <f t="shared" si="417"/>
        <v>-</v>
      </c>
      <c r="S236" s="43" t="str">
        <f t="shared" si="418"/>
        <v>-</v>
      </c>
      <c r="T236" s="43" t="str">
        <f t="shared" si="419"/>
        <v>-</v>
      </c>
      <c r="U236" s="43" t="str">
        <f t="shared" si="420"/>
        <v>-</v>
      </c>
      <c r="V236" s="44" t="str">
        <f>Volumes!S232</f>
        <v>-</v>
      </c>
      <c r="W236" s="43"/>
    </row>
    <row r="237" spans="1:23" x14ac:dyDescent="0.2">
      <c r="A237" s="147" t="s">
        <v>255</v>
      </c>
      <c r="B237" s="149"/>
      <c r="C237" s="46" t="s">
        <v>22</v>
      </c>
      <c r="D237" s="46">
        <f t="shared" ref="D237:U237" si="482">SUBTOTAL(9,D12:D236)</f>
        <v>393865775.06455344</v>
      </c>
      <c r="E237" s="46">
        <f t="shared" si="482"/>
        <v>399344937.52870673</v>
      </c>
      <c r="F237" s="46">
        <f t="shared" si="482"/>
        <v>405210396.47547096</v>
      </c>
      <c r="G237" s="46">
        <f t="shared" si="482"/>
        <v>411492148.84860587</v>
      </c>
      <c r="H237" s="46" t="s">
        <v>22</v>
      </c>
      <c r="I237" s="46">
        <f t="shared" si="482"/>
        <v>290727365.22793144</v>
      </c>
      <c r="J237" s="46">
        <f t="shared" si="482"/>
        <v>298150518.82860702</v>
      </c>
      <c r="K237" s="46">
        <f t="shared" si="482"/>
        <v>305730852.94791329</v>
      </c>
      <c r="L237" s="46">
        <f t="shared" si="482"/>
        <v>313560465.48367798</v>
      </c>
      <c r="M237" s="46" t="s">
        <v>22</v>
      </c>
      <c r="N237" s="46">
        <f t="shared" si="482"/>
        <v>196716812.89196992</v>
      </c>
      <c r="O237" s="46">
        <f t="shared" si="482"/>
        <v>207995134.72724783</v>
      </c>
      <c r="P237" s="46">
        <f t="shared" si="482"/>
        <v>217784753.3628093</v>
      </c>
      <c r="Q237" s="46">
        <f>SUBTOTAL(9,Q12:Q236)</f>
        <v>227618973.25644159</v>
      </c>
      <c r="R237" s="46">
        <f t="shared" si="482"/>
        <v>181764924.44263202</v>
      </c>
      <c r="S237" s="46">
        <f t="shared" si="482"/>
        <v>192445551.37725425</v>
      </c>
      <c r="T237" s="46">
        <f t="shared" si="482"/>
        <v>201645014.96438181</v>
      </c>
      <c r="U237" s="46">
        <f t="shared" si="482"/>
        <v>210806340.88003901</v>
      </c>
      <c r="V237" s="47">
        <f>Volumes!S233</f>
        <v>0.92765708063634533</v>
      </c>
      <c r="W237" s="46"/>
    </row>
    <row r="238" spans="1:23" x14ac:dyDescent="0.2">
      <c r="I238" s="64"/>
      <c r="J238" s="64"/>
      <c r="K238" s="64"/>
      <c r="L238" s="64"/>
      <c r="M238" s="64"/>
      <c r="N238" s="64"/>
      <c r="O238" s="64"/>
      <c r="P238" s="64"/>
      <c r="Q238" s="64"/>
      <c r="R238" s="62"/>
      <c r="S238" s="39"/>
      <c r="T238" s="48"/>
      <c r="U238" s="39"/>
      <c r="V238" s="39"/>
    </row>
    <row r="239" spans="1:23" x14ac:dyDescent="0.2">
      <c r="I239" s="64"/>
      <c r="J239" s="64"/>
      <c r="K239" s="64"/>
      <c r="L239" s="64"/>
      <c r="M239" s="64"/>
      <c r="N239" s="64"/>
      <c r="O239" s="64"/>
      <c r="P239" s="64"/>
      <c r="Q239" s="64"/>
      <c r="R239" s="62"/>
      <c r="S239" s="39"/>
      <c r="T239" s="48"/>
      <c r="U239" s="39"/>
      <c r="V239" s="39"/>
    </row>
    <row r="240" spans="1:23" x14ac:dyDescent="0.2">
      <c r="D240" s="64">
        <f>D237/1000</f>
        <v>393865.77506455343</v>
      </c>
      <c r="E240" s="64">
        <f t="shared" ref="E240:G240" si="483">E237/1000</f>
        <v>399344.93752870674</v>
      </c>
      <c r="F240" s="64">
        <f t="shared" si="483"/>
        <v>405210.39647547097</v>
      </c>
      <c r="G240" s="64">
        <f t="shared" si="483"/>
        <v>411492.14884860587</v>
      </c>
      <c r="I240" s="64">
        <f>I237/1000</f>
        <v>290727.36522793141</v>
      </c>
      <c r="J240" s="64">
        <f t="shared" ref="J240:L240" si="484">J237/1000</f>
        <v>298150.51882860705</v>
      </c>
      <c r="K240" s="64">
        <f t="shared" si="484"/>
        <v>305730.85294791328</v>
      </c>
      <c r="L240" s="64">
        <f t="shared" si="484"/>
        <v>313560.46548367798</v>
      </c>
      <c r="M240" s="64"/>
      <c r="N240" s="64">
        <f>N237/1000</f>
        <v>196716.81289196992</v>
      </c>
      <c r="O240" s="64">
        <f t="shared" ref="O240:Q240" si="485">O237/1000</f>
        <v>207995.13472724785</v>
      </c>
      <c r="P240" s="64">
        <f t="shared" si="485"/>
        <v>217784.75336280931</v>
      </c>
      <c r="Q240" s="64">
        <f t="shared" si="485"/>
        <v>227618.97325644159</v>
      </c>
      <c r="R240" s="64">
        <f>R237/1000</f>
        <v>181764.92444263201</v>
      </c>
      <c r="S240" s="64">
        <f t="shared" ref="S240:U240" si="486">S237/1000</f>
        <v>192445.55137725425</v>
      </c>
      <c r="T240" s="64">
        <f t="shared" si="486"/>
        <v>201645.01496438181</v>
      </c>
      <c r="U240" s="64">
        <f t="shared" si="486"/>
        <v>210806.340880039</v>
      </c>
      <c r="V240" s="39"/>
    </row>
    <row r="241" spans="4:22" x14ac:dyDescent="0.2">
      <c r="D241" s="49">
        <v>393503</v>
      </c>
      <c r="E241" s="49">
        <v>398612</v>
      </c>
      <c r="F241" s="49">
        <v>404098</v>
      </c>
      <c r="G241" s="49">
        <v>409992</v>
      </c>
      <c r="I241" s="64">
        <v>287954</v>
      </c>
      <c r="J241" s="64">
        <v>294560</v>
      </c>
      <c r="K241" s="64">
        <v>301376</v>
      </c>
      <c r="L241" s="64">
        <v>308412</v>
      </c>
      <c r="M241" s="64"/>
      <c r="N241" s="64">
        <v>181608</v>
      </c>
      <c r="O241" s="64">
        <v>188876</v>
      </c>
      <c r="P241" s="64">
        <v>196860</v>
      </c>
      <c r="Q241" s="64">
        <v>205685</v>
      </c>
      <c r="R241" s="64">
        <v>168501</v>
      </c>
      <c r="S241" s="64">
        <v>175245</v>
      </c>
      <c r="T241" s="64">
        <v>182653</v>
      </c>
      <c r="U241" s="64">
        <v>190841</v>
      </c>
      <c r="V241" s="39"/>
    </row>
    <row r="242" spans="4:22" x14ac:dyDescent="0.2">
      <c r="D242" s="64">
        <f>D240-D241</f>
        <v>362.77506455342518</v>
      </c>
      <c r="E242" s="64">
        <f t="shared" ref="E242:G242" si="487">E240-E241</f>
        <v>732.93752870673779</v>
      </c>
      <c r="F242" s="64">
        <f t="shared" si="487"/>
        <v>1112.3964754709741</v>
      </c>
      <c r="G242" s="64">
        <f t="shared" si="487"/>
        <v>1500.1488486058661</v>
      </c>
      <c r="I242" s="64">
        <f>I240-I241</f>
        <v>2773.3652279314119</v>
      </c>
      <c r="J242" s="64">
        <f t="shared" ref="J242:L242" si="488">J240-J241</f>
        <v>3590.5188286070479</v>
      </c>
      <c r="K242" s="64">
        <f t="shared" si="488"/>
        <v>4354.8529479132849</v>
      </c>
      <c r="L242" s="64">
        <f t="shared" si="488"/>
        <v>5148.465483677981</v>
      </c>
      <c r="M242" s="64"/>
      <c r="N242" s="64">
        <f>N240-N241</f>
        <v>15108.812891969923</v>
      </c>
      <c r="O242" s="64">
        <f t="shared" ref="O242:Q242" si="489">O240-O241</f>
        <v>19119.134727247845</v>
      </c>
      <c r="P242" s="64">
        <f t="shared" si="489"/>
        <v>20924.753362809308</v>
      </c>
      <c r="Q242" s="64">
        <f t="shared" si="489"/>
        <v>21933.97325644159</v>
      </c>
      <c r="R242" s="64">
        <f>R240-R241</f>
        <v>13263.924442632007</v>
      </c>
      <c r="S242" s="64">
        <f t="shared" ref="S242" si="490">S240-S241</f>
        <v>17200.551377254247</v>
      </c>
      <c r="T242" s="64">
        <f t="shared" ref="T242" si="491">T240-T241</f>
        <v>18992.014964381815</v>
      </c>
      <c r="U242" s="64">
        <f t="shared" ref="U242" si="492">U240-U241</f>
        <v>19965.340880039003</v>
      </c>
      <c r="V242" s="39"/>
    </row>
    <row r="243" spans="4:22" x14ac:dyDescent="0.2">
      <c r="D243" s="65">
        <f>D242/D240</f>
        <v>9.2106267546086589E-4</v>
      </c>
      <c r="E243" s="65">
        <f t="shared" ref="E243:G243" si="493">E242/E240</f>
        <v>1.8353494932036064E-3</v>
      </c>
      <c r="F243" s="65">
        <f t="shared" si="493"/>
        <v>2.7452318231383581E-3</v>
      </c>
      <c r="G243" s="65">
        <f t="shared" si="493"/>
        <v>3.6456317643080798E-3</v>
      </c>
      <c r="I243" s="65">
        <f>I242/I240</f>
        <v>9.5394020640509111E-3</v>
      </c>
      <c r="J243" s="65">
        <f t="shared" ref="J243" si="494">J242/J240</f>
        <v>1.2042638204064543E-2</v>
      </c>
      <c r="K243" s="65">
        <f t="shared" ref="K243" si="495">K242/K240</f>
        <v>1.424407417806541E-2</v>
      </c>
      <c r="L243" s="65">
        <f t="shared" ref="L243" si="496">L242/L240</f>
        <v>1.6419370585307343E-2</v>
      </c>
      <c r="N243" s="65">
        <f>N242/N240</f>
        <v>7.680488855961265E-2</v>
      </c>
      <c r="O243" s="65">
        <f t="shared" ref="O243" si="497">O242/O240</f>
        <v>9.1921067059186332E-2</v>
      </c>
      <c r="P243" s="65">
        <f t="shared" ref="P243" si="498">P242/P240</f>
        <v>9.6079973642372474E-2</v>
      </c>
      <c r="Q243" s="65">
        <f t="shared" ref="Q243" si="499">Q242/Q240</f>
        <v>9.6362675495114333E-2</v>
      </c>
      <c r="R243" s="65">
        <f>R242/R240</f>
        <v>7.2972959350132038E-2</v>
      </c>
      <c r="S243" s="65">
        <f t="shared" ref="S243" si="500">S242/S240</f>
        <v>8.9378794439034431E-2</v>
      </c>
      <c r="T243" s="65">
        <f t="shared" ref="T243" si="501">T242/T240</f>
        <v>9.4185392918027397E-2</v>
      </c>
      <c r="U243" s="65">
        <f t="shared" ref="U243" si="502">U242/U240</f>
        <v>9.4709394398152555E-2</v>
      </c>
      <c r="V243" s="39"/>
    </row>
  </sheetData>
  <autoFilter ref="M11:W236" xr:uid="{6A8DB7D7-0B7C-48C0-B7CD-A9410FFABE3F}"/>
  <mergeCells count="11">
    <mergeCell ref="A1:M1"/>
    <mergeCell ref="W9:W11"/>
    <mergeCell ref="A237:B237"/>
    <mergeCell ref="A9:U9"/>
    <mergeCell ref="V9:V11"/>
    <mergeCell ref="A10:A11"/>
    <mergeCell ref="B10:B11"/>
    <mergeCell ref="C10:G10"/>
    <mergeCell ref="H10:L10"/>
    <mergeCell ref="M10:Q10"/>
    <mergeCell ref="R10:U10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População Atendida</vt:lpstr>
      <vt:lpstr>Ligações Ativas</vt:lpstr>
      <vt:lpstr>Economias</vt:lpstr>
      <vt:lpstr>Volumes</vt:lpstr>
      <vt:lpstr>Dados Operacionais</vt:lpstr>
      <vt:lpstr>Projeção Pop. Atendida</vt:lpstr>
      <vt:lpstr>Projeção Ligações Ativas</vt:lpstr>
      <vt:lpstr>Projeção Economias</vt:lpstr>
      <vt:lpstr>Projeção Volumes</vt:lpstr>
      <vt:lpstr>Projeção Dados Operacionais</vt:lpstr>
      <vt:lpstr>Comparativo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Henrique da Cunha</dc:creator>
  <cp:lastModifiedBy>Eduardo Henrique da Cunha</cp:lastModifiedBy>
  <cp:lastPrinted>2021-09-16T20:34:45Z</cp:lastPrinted>
  <dcterms:created xsi:type="dcterms:W3CDTF">2021-09-02T12:04:05Z</dcterms:created>
  <dcterms:modified xsi:type="dcterms:W3CDTF">2021-10-27T17:40:10Z</dcterms:modified>
</cp:coreProperties>
</file>