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U:\GSSE\GAAS\JULIANO\Chamamento_OS\Chamamento_OS_Itaberai\"/>
    </mc:Choice>
  </mc:AlternateContent>
  <bookViews>
    <workbookView xWindow="-105" yWindow="-105" windowWidth="23250" windowHeight="12570" tabRatio="867"/>
  </bookViews>
  <sheets>
    <sheet name="Custo - CASE Itaberaí s fórmu" sheetId="1" r:id="rId1"/>
    <sheet name="Comparativo_OS_ADM_DIRETA" sheetId="2" r:id="rId2"/>
    <sheet name="Expediente-Escritório" sheetId="3" r:id="rId3"/>
    <sheet name="Limpeza e Higienização" sheetId="4" r:id="rId4"/>
    <sheet name="Copa e Cozinha" sheetId="5" r:id="rId5"/>
    <sheet name="Vestuário-Cama-Mesa-Banho" sheetId="6" r:id="rId6"/>
    <sheet name="EPIs" sheetId="7" r:id="rId7"/>
    <sheet name="Esportivo e Pedagógico" sheetId="8" r:id="rId8"/>
    <sheet name="Segurança" sheetId="9" r:id="rId9"/>
    <sheet name="LOCAÇÃO-VEICULOS" sheetId="10" r:id="rId10"/>
    <sheet name="REFEIÇÕES" sheetId="11" r:id="rId11"/>
    <sheet name="MANUTENÇÃO_PREDIAL" sheetId="12" r:id="rId12"/>
    <sheet name="VIDEOMONITORAMENTO" sheetId="18" r:id="rId13"/>
    <sheet name="MEDICAMENTOS" sheetId="13" r:id="rId14"/>
    <sheet name="AGUA" sheetId="20" r:id="rId15"/>
    <sheet name="ENERGIA_ELÉTRICA" sheetId="21" r:id="rId16"/>
    <sheet name="TELEFONIA_E_INTERNET" sheetId="19" r:id="rId17"/>
    <sheet name="DIÁRIAS" sheetId="22" r:id="rId18"/>
    <sheet name="Informática" sheetId="14" r:id="rId19"/>
    <sheet name="Eletrodomésticos-Móveis" sheetId="15" r:id="rId20"/>
    <sheet name="Saúde" sheetId="16" r:id="rId21"/>
    <sheet name="Folha de Pagamento com fórmulas" sheetId="17" r:id="rId22"/>
  </sheets>
  <calcPr calcId="152511"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3" i="22" l="1"/>
  <c r="E17" i="20"/>
  <c r="E18" i="20"/>
  <c r="F18" i="20"/>
  <c r="F17" i="20"/>
  <c r="F16" i="20"/>
  <c r="E16" i="20"/>
  <c r="F15" i="20"/>
  <c r="E15" i="20"/>
  <c r="G4" i="20"/>
  <c r="G5" i="20"/>
  <c r="G6" i="20"/>
  <c r="G7" i="20"/>
  <c r="G8" i="20"/>
  <c r="G9" i="20"/>
  <c r="G10" i="20"/>
  <c r="G11" i="20"/>
  <c r="G12" i="20"/>
  <c r="G13" i="20"/>
  <c r="G14" i="20"/>
  <c r="G3" i="20"/>
  <c r="G15" i="20" l="1"/>
  <c r="G16" i="20" s="1"/>
  <c r="G17" i="20" s="1"/>
  <c r="D11" i="21"/>
  <c r="G18" i="20" l="1"/>
  <c r="C19" i="1"/>
  <c r="D19" i="1" s="1"/>
  <c r="F4" i="18"/>
  <c r="D40" i="1" l="1"/>
  <c r="I34" i="17" l="1"/>
  <c r="H34" i="17"/>
  <c r="F34" i="17"/>
  <c r="G34" i="17" s="1"/>
  <c r="E34" i="17"/>
  <c r="H33" i="17"/>
  <c r="I33" i="17" s="1"/>
  <c r="F33" i="17"/>
  <c r="G33" i="17" s="1"/>
  <c r="J33" i="17" s="1"/>
  <c r="E33" i="17"/>
  <c r="I32" i="17"/>
  <c r="H32" i="17"/>
  <c r="F32" i="17"/>
  <c r="G32" i="17" s="1"/>
  <c r="E32" i="17"/>
  <c r="H31" i="17"/>
  <c r="I31" i="17" s="1"/>
  <c r="F31" i="17"/>
  <c r="G31" i="17" s="1"/>
  <c r="E31" i="17"/>
  <c r="H30" i="17"/>
  <c r="I30" i="17" s="1"/>
  <c r="G30" i="17"/>
  <c r="F30" i="17"/>
  <c r="E30" i="17"/>
  <c r="H29" i="17"/>
  <c r="I29" i="17" s="1"/>
  <c r="F29" i="17"/>
  <c r="G29" i="17" s="1"/>
  <c r="E29" i="17"/>
  <c r="I28" i="17"/>
  <c r="H28" i="17"/>
  <c r="G28" i="17"/>
  <c r="J28" i="17" s="1"/>
  <c r="F28" i="17"/>
  <c r="E28" i="17"/>
  <c r="H27" i="17"/>
  <c r="I27" i="17" s="1"/>
  <c r="F27" i="17"/>
  <c r="G27" i="17" s="1"/>
  <c r="E27" i="17"/>
  <c r="I26" i="17"/>
  <c r="H26" i="17"/>
  <c r="G26" i="17"/>
  <c r="F26" i="17"/>
  <c r="E26" i="17"/>
  <c r="I20" i="17"/>
  <c r="H20" i="17"/>
  <c r="F20" i="17"/>
  <c r="G20" i="17" s="1"/>
  <c r="E20" i="17"/>
  <c r="J20" i="17" s="1"/>
  <c r="H19" i="17"/>
  <c r="I19" i="17" s="1"/>
  <c r="G19" i="17"/>
  <c r="F19" i="17"/>
  <c r="E19" i="17"/>
  <c r="H18" i="17"/>
  <c r="I18" i="17" s="1"/>
  <c r="F18" i="17"/>
  <c r="G18" i="17" s="1"/>
  <c r="E18" i="17"/>
  <c r="I17" i="17"/>
  <c r="H17" i="17"/>
  <c r="G17" i="17"/>
  <c r="J17" i="17" s="1"/>
  <c r="F17" i="17"/>
  <c r="E17" i="17"/>
  <c r="H16" i="17"/>
  <c r="I16" i="17" s="1"/>
  <c r="F16" i="17"/>
  <c r="G16" i="17" s="1"/>
  <c r="E16" i="17"/>
  <c r="I15" i="17"/>
  <c r="H15" i="17"/>
  <c r="G15" i="17"/>
  <c r="F15" i="17"/>
  <c r="E15" i="17"/>
  <c r="H14" i="17"/>
  <c r="I14" i="17" s="1"/>
  <c r="G14" i="17"/>
  <c r="F14" i="17"/>
  <c r="E14" i="17"/>
  <c r="H13" i="17"/>
  <c r="I13" i="17" s="1"/>
  <c r="F13" i="17"/>
  <c r="G13" i="17" s="1"/>
  <c r="E13" i="17"/>
  <c r="I12" i="17"/>
  <c r="H12" i="17"/>
  <c r="F12" i="17"/>
  <c r="G12" i="17" s="1"/>
  <c r="E12" i="17"/>
  <c r="J12" i="17" s="1"/>
  <c r="H11" i="17"/>
  <c r="I11" i="17" s="1"/>
  <c r="G11" i="17"/>
  <c r="F11" i="17"/>
  <c r="E11" i="17"/>
  <c r="H10" i="17"/>
  <c r="I10" i="17" s="1"/>
  <c r="F10" i="17"/>
  <c r="G10" i="17" s="1"/>
  <c r="E10" i="17"/>
  <c r="I9" i="17"/>
  <c r="H9" i="17"/>
  <c r="G9" i="17"/>
  <c r="J9" i="17" s="1"/>
  <c r="F9" i="17"/>
  <c r="E9" i="17"/>
  <c r="H8" i="17"/>
  <c r="I8" i="17" s="1"/>
  <c r="F8" i="17"/>
  <c r="G8" i="17" s="1"/>
  <c r="E8" i="17"/>
  <c r="F31" i="16"/>
  <c r="F30" i="16"/>
  <c r="F29" i="16"/>
  <c r="F28" i="16"/>
  <c r="F27" i="16"/>
  <c r="F26" i="16"/>
  <c r="F25" i="16"/>
  <c r="F24" i="16"/>
  <c r="F23" i="16"/>
  <c r="F22" i="16"/>
  <c r="F21" i="16"/>
  <c r="F20" i="16"/>
  <c r="F19" i="16"/>
  <c r="F18" i="16"/>
  <c r="F17" i="16"/>
  <c r="F16" i="16"/>
  <c r="F15" i="16"/>
  <c r="F14" i="16"/>
  <c r="F13" i="16"/>
  <c r="F12" i="16"/>
  <c r="F11" i="16"/>
  <c r="F10" i="16"/>
  <c r="F9" i="16"/>
  <c r="F8" i="16"/>
  <c r="F7" i="16"/>
  <c r="F6" i="16"/>
  <c r="F5" i="16"/>
  <c r="F4" i="16"/>
  <c r="F45" i="15"/>
  <c r="F44" i="15"/>
  <c r="F43" i="15"/>
  <c r="F42" i="15"/>
  <c r="F41" i="15"/>
  <c r="F40" i="15"/>
  <c r="F39" i="15"/>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F9" i="15"/>
  <c r="F8" i="15"/>
  <c r="F7" i="15"/>
  <c r="F6" i="15"/>
  <c r="F5" i="15"/>
  <c r="F4" i="15"/>
  <c r="F5" i="14"/>
  <c r="F4" i="14"/>
  <c r="F3" i="14"/>
  <c r="D7" i="11"/>
  <c r="F7" i="11" s="1"/>
  <c r="F6" i="11"/>
  <c r="D6" i="11"/>
  <c r="D5" i="11"/>
  <c r="F5" i="11" s="1"/>
  <c r="D4" i="11"/>
  <c r="F4" i="11" s="1"/>
  <c r="D3" i="11"/>
  <c r="F3" i="11" s="1"/>
  <c r="F4" i="10"/>
  <c r="F3" i="10"/>
  <c r="F5" i="10" s="1"/>
  <c r="C16" i="1" s="1"/>
  <c r="F10" i="9"/>
  <c r="F9" i="9"/>
  <c r="F11" i="9" s="1"/>
  <c r="C13" i="1" s="1"/>
  <c r="F8" i="9"/>
  <c r="F7" i="9"/>
  <c r="F6" i="9"/>
  <c r="F5" i="9"/>
  <c r="F4" i="9"/>
  <c r="F29" i="8"/>
  <c r="F30" i="8" s="1"/>
  <c r="F26" i="8"/>
  <c r="F25" i="8"/>
  <c r="F24" i="8"/>
  <c r="F23" i="8"/>
  <c r="F22" i="8"/>
  <c r="F21" i="8"/>
  <c r="F20" i="8"/>
  <c r="F19" i="8"/>
  <c r="F18" i="8"/>
  <c r="F17" i="8"/>
  <c r="F16" i="8"/>
  <c r="F15" i="8"/>
  <c r="F14" i="8"/>
  <c r="F13" i="8"/>
  <c r="F12" i="8"/>
  <c r="F11" i="8"/>
  <c r="F10" i="8"/>
  <c r="F9" i="8"/>
  <c r="F8" i="8"/>
  <c r="F7" i="8"/>
  <c r="F6" i="8"/>
  <c r="F5" i="8"/>
  <c r="F4" i="8"/>
  <c r="F21" i="7"/>
  <c r="F20" i="7"/>
  <c r="F19" i="7"/>
  <c r="F18" i="7"/>
  <c r="F17" i="7"/>
  <c r="F16" i="7"/>
  <c r="F15" i="7"/>
  <c r="F14" i="7"/>
  <c r="F13" i="7"/>
  <c r="F12" i="7"/>
  <c r="F11" i="7"/>
  <c r="F10" i="7"/>
  <c r="F6" i="7"/>
  <c r="F5" i="7"/>
  <c r="F4" i="7"/>
  <c r="F13" i="6"/>
  <c r="F12" i="6"/>
  <c r="F11" i="6"/>
  <c r="F10" i="6"/>
  <c r="F9" i="6"/>
  <c r="F8" i="6"/>
  <c r="F7" i="6"/>
  <c r="F6" i="6"/>
  <c r="F5" i="6"/>
  <c r="F4" i="6"/>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9" i="5"/>
  <c r="F8" i="5"/>
  <c r="F7" i="5"/>
  <c r="F6" i="5"/>
  <c r="F5" i="5"/>
  <c r="F4" i="5"/>
  <c r="F10" i="5" s="1"/>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 i="4"/>
  <c r="F67" i="3"/>
  <c r="F66" i="3"/>
  <c r="F65" i="3"/>
  <c r="F64"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62" i="3" s="1"/>
  <c r="D5" i="2"/>
  <c r="C5" i="2"/>
  <c r="E3" i="2"/>
  <c r="E5" i="2" s="1"/>
  <c r="D24" i="1"/>
  <c r="C20" i="1"/>
  <c r="D25" i="1"/>
  <c r="C18" i="1"/>
  <c r="F45" i="5" l="1"/>
  <c r="C9" i="1" s="1"/>
  <c r="J34" i="17"/>
  <c r="L34" i="17" s="1"/>
  <c r="M34" i="17" s="1"/>
  <c r="J15" i="17"/>
  <c r="J26" i="17"/>
  <c r="F27" i="8"/>
  <c r="F6" i="14"/>
  <c r="C33" i="1" s="1"/>
  <c r="C36" i="1" s="1"/>
  <c r="C40" i="1" s="1"/>
  <c r="F48" i="4"/>
  <c r="C8" i="1" s="1"/>
  <c r="F14" i="6"/>
  <c r="C10" i="1" s="1"/>
  <c r="F68" i="3"/>
  <c r="F69" i="3" s="1"/>
  <c r="C7" i="1" s="1"/>
  <c r="F8" i="11"/>
  <c r="C17" i="1" s="1"/>
  <c r="C25" i="1" s="1"/>
  <c r="D29" i="1" s="1"/>
  <c r="J8" i="17"/>
  <c r="J16" i="17"/>
  <c r="L16" i="17" s="1"/>
  <c r="M16" i="17" s="1"/>
  <c r="J27" i="17"/>
  <c r="F44" i="5"/>
  <c r="J32" i="17"/>
  <c r="F7" i="7"/>
  <c r="F23" i="7" s="1"/>
  <c r="C11" i="1" s="1"/>
  <c r="J13" i="17"/>
  <c r="K13" i="17" s="1"/>
  <c r="F46" i="15"/>
  <c r="C34" i="1" s="1"/>
  <c r="J14" i="17"/>
  <c r="F22" i="7"/>
  <c r="F32" i="16"/>
  <c r="C35" i="1" s="1"/>
  <c r="K12" i="17"/>
  <c r="L12" i="17"/>
  <c r="M12" i="17" s="1"/>
  <c r="K15" i="17"/>
  <c r="L15" i="17"/>
  <c r="M15" i="17" s="1"/>
  <c r="K20" i="17"/>
  <c r="L20" i="17"/>
  <c r="M20" i="17" s="1"/>
  <c r="K26" i="17"/>
  <c r="L26" i="17"/>
  <c r="J31" i="17"/>
  <c r="L33" i="17"/>
  <c r="M33" i="17" s="1"/>
  <c r="K33" i="17"/>
  <c r="F31" i="8"/>
  <c r="C12" i="1" s="1"/>
  <c r="J10" i="17"/>
  <c r="J18" i="17"/>
  <c r="J29" i="17"/>
  <c r="K16" i="17"/>
  <c r="L27" i="17"/>
  <c r="M27" i="17" s="1"/>
  <c r="K27" i="17"/>
  <c r="J11" i="17"/>
  <c r="J19" i="17"/>
  <c r="J30" i="17"/>
  <c r="L8" i="17"/>
  <c r="K8" i="17"/>
  <c r="L14" i="17"/>
  <c r="M14" i="17" s="1"/>
  <c r="K14" i="17"/>
  <c r="K32" i="17"/>
  <c r="L32" i="17"/>
  <c r="M32" i="17" s="1"/>
  <c r="L9" i="17"/>
  <c r="M9" i="17" s="1"/>
  <c r="K9" i="17"/>
  <c r="L17" i="17"/>
  <c r="M17" i="17" s="1"/>
  <c r="K17" i="17"/>
  <c r="L28" i="17"/>
  <c r="M28" i="17" s="1"/>
  <c r="K28" i="17"/>
  <c r="K34" i="17" l="1"/>
  <c r="L13" i="17"/>
  <c r="M13" i="17" s="1"/>
  <c r="L18" i="17"/>
  <c r="M18" i="17" s="1"/>
  <c r="K18" i="17"/>
  <c r="L11" i="17"/>
  <c r="M11" i="17" s="1"/>
  <c r="K11" i="17"/>
  <c r="C55" i="1"/>
  <c r="L10" i="17"/>
  <c r="M10" i="17" s="1"/>
  <c r="K10" i="17"/>
  <c r="M8" i="17"/>
  <c r="L30" i="17"/>
  <c r="M30" i="17" s="1"/>
  <c r="K30" i="17"/>
  <c r="K31" i="17"/>
  <c r="L31" i="17"/>
  <c r="M31" i="17" s="1"/>
  <c r="C14" i="1"/>
  <c r="C29" i="1" s="1"/>
  <c r="L19" i="17"/>
  <c r="M19" i="17" s="1"/>
  <c r="K19" i="17"/>
  <c r="L29" i="17"/>
  <c r="M29" i="17" s="1"/>
  <c r="K29" i="17"/>
  <c r="M26" i="17"/>
  <c r="C54" i="1" l="1"/>
  <c r="M35" i="17"/>
  <c r="C45" i="1" s="1"/>
  <c r="D45" i="1" s="1"/>
  <c r="L35" i="17"/>
  <c r="L21" i="17"/>
  <c r="L37" i="17" s="1"/>
  <c r="M21" i="17"/>
  <c r="M37" i="17" l="1"/>
  <c r="C44" i="1"/>
  <c r="C46" i="1" l="1"/>
  <c r="D44" i="1"/>
  <c r="D46" i="1" l="1"/>
  <c r="C48" i="1"/>
  <c r="C64" i="1" l="1"/>
  <c r="C66" i="1" s="1"/>
  <c r="C68" i="1" s="1"/>
  <c r="C51" i="1"/>
  <c r="C50" i="1"/>
  <c r="C52" i="1"/>
  <c r="D48" i="1"/>
  <c r="C56" i="1"/>
  <c r="D52" i="1" l="1"/>
  <c r="D64" i="1"/>
  <c r="D66" i="1" s="1"/>
  <c r="D68" i="1" s="1"/>
  <c r="C70" i="1" s="1"/>
  <c r="C58" i="1"/>
  <c r="D51" i="1"/>
  <c r="D50" i="1"/>
  <c r="E4" i="2" l="1"/>
  <c r="E6" i="2" s="1"/>
  <c r="C61" i="1"/>
  <c r="C60" i="1"/>
  <c r="C62" i="1"/>
  <c r="C4" i="2" l="1"/>
  <c r="C6" i="2" s="1"/>
  <c r="D4" i="2"/>
  <c r="D6" i="2" s="1"/>
</calcChain>
</file>

<file path=xl/sharedStrings.xml><?xml version="1.0" encoding="utf-8"?>
<sst xmlns="http://schemas.openxmlformats.org/spreadsheetml/2006/main" count="880" uniqueCount="456">
  <si>
    <t>Planilha I – Cálculo do Valor Global – CASE 58 Adolescentes</t>
  </si>
  <si>
    <t>Item</t>
  </si>
  <si>
    <t>Classificação da Despesa</t>
  </si>
  <si>
    <t>Valor Total por Ano</t>
  </si>
  <si>
    <t>1º Ano</t>
  </si>
  <si>
    <t>2º Ano</t>
  </si>
  <si>
    <t>Despesas Correntes</t>
  </si>
  <si>
    <t>Custeio Único: Aquisição de Bens de Consumo</t>
  </si>
  <si>
    <t>Materiais de Expediente/Escritório</t>
  </si>
  <si>
    <t>Materiais de Limpeza e Produtos de Higienização</t>
  </si>
  <si>
    <t>Materiais para Cozinha, Refeitórios e Afins</t>
  </si>
  <si>
    <t>Vestuário/Cama/Mesa/Banho</t>
  </si>
  <si>
    <t>Equipamentos de Proteção Individual</t>
  </si>
  <si>
    <t>Materiais Esportivos e Pedagógicos</t>
  </si>
  <si>
    <t>Materiais/Itens de Segurança</t>
  </si>
  <si>
    <t>Valor Total Estimado Custeio Único</t>
  </si>
  <si>
    <t>Custeio Contínuo: Despesas Gerais e Prestação de Serviços de Terceiros</t>
  </si>
  <si>
    <t>Locação de Veículos</t>
  </si>
  <si>
    <t>Fornecimento de Refeições</t>
  </si>
  <si>
    <t>Manutenção Predial preventiva e corretiva</t>
  </si>
  <si>
    <t>Fornecimento de Medicamentos</t>
  </si>
  <si>
    <t>Abastecimento de água tratada e coleta/afastamento de esgoto sanitário</t>
  </si>
  <si>
    <t>Energia Elétrica</t>
  </si>
  <si>
    <t xml:space="preserve">Telefone Fixo/Celular/Internet Banda Larga </t>
  </si>
  <si>
    <t>Diárias (viagens de servidores)</t>
  </si>
  <si>
    <t>Valor Total Estimado Custeio Contínuo</t>
  </si>
  <si>
    <t>Custeio Único e Contínuo: Despesas não Rubricadas</t>
  </si>
  <si>
    <t>Outras Despesas/Despesas não Rubricadas</t>
  </si>
  <si>
    <t>Valor Total Estimado Despesas não Rubricadas</t>
  </si>
  <si>
    <t>Valor Total  Estimado - Despesas Correntes</t>
  </si>
  <si>
    <t>Investimentos</t>
  </si>
  <si>
    <t>Custeio Único: Aquisição de Bens Permanentes/Equipagem/Aparelhamento</t>
  </si>
  <si>
    <t>Equipamentos de Informática</t>
  </si>
  <si>
    <t>Eletrodomésticos/Eletrônicos/Mobiliário</t>
  </si>
  <si>
    <t>Equipamentos/Itens para a Área de Saúde</t>
  </si>
  <si>
    <t>Custeio Único: Despesas não Rubricadas</t>
  </si>
  <si>
    <t>Valor Total  Estimado - Investimentos</t>
  </si>
  <si>
    <t>Pessoal e Encargos Sociais</t>
  </si>
  <si>
    <t>Custeio Contínuo: Folha de Pagamento</t>
  </si>
  <si>
    <t>Folha de Pagamento - Técnico/Operacional</t>
  </si>
  <si>
    <t>Folha de Pagamento - Cargos de Chefia</t>
  </si>
  <si>
    <t>Valor Total Estimado - Pessoal e Encargos Sociais</t>
  </si>
  <si>
    <t xml:space="preserve">Valor Global Estimado </t>
  </si>
  <si>
    <t>Relação Despesas Correntes/Total Estimado (%)</t>
  </si>
  <si>
    <t>Relação Investimentos/Total Estimado  (%)</t>
  </si>
  <si>
    <t>Relação Pessoal e Encargos Sociais/Total Estimado (%)</t>
  </si>
  <si>
    <t>Valor Total Despesas Correntes - 24 meses</t>
  </si>
  <si>
    <t>Valor Total Investimentos - 24 meses</t>
  </si>
  <si>
    <t>Valor Total Pessoal e Encargos Sociais - 24 meses</t>
  </si>
  <si>
    <t>Valor Global Estimado - 24 meses</t>
  </si>
  <si>
    <t>Relação Despesas Correntes/Total Estimado - 24 meses (%)</t>
  </si>
  <si>
    <t>Relação Investimentos/Total Estimado - 24 meses (%)</t>
  </si>
  <si>
    <t>Relação Pessoal e Encargos/Total Estimado - 24 meses (%)</t>
  </si>
  <si>
    <t>Valor do Rateio (3%, conforme § 3º do Art 7 da Lei Estadual 15.503/2015)</t>
  </si>
  <si>
    <t>Valor por Adolescente (1º e 2º ano)</t>
  </si>
  <si>
    <t>Valor por Adolescente 24 meses</t>
  </si>
  <si>
    <t>PERÍODO</t>
  </si>
  <si>
    <t>1º ANO</t>
  </si>
  <si>
    <t>2º ANO</t>
  </si>
  <si>
    <t>24  Meses</t>
  </si>
  <si>
    <t>Valor mensal por Adolescente  (Administração Direta)</t>
  </si>
  <si>
    <t>Valor mensal por Adolescente  (Contrato de Gestão)</t>
  </si>
  <si>
    <t>Valor Global por Adolescente (Administração Direta)</t>
  </si>
  <si>
    <t>Valor Global por Adolescente (Contrato de Gestão)</t>
  </si>
  <si>
    <t>Especificação</t>
  </si>
  <si>
    <t>Unidade</t>
  </si>
  <si>
    <t>Quantidade Anual - 58 Adolescentes</t>
  </si>
  <si>
    <t>Valor Unitário</t>
  </si>
  <si>
    <t>Valor Anual -   58 Adolescentes</t>
  </si>
  <si>
    <t>Bens de Consumo</t>
  </si>
  <si>
    <t>Almofada para carimbo - cor azul, n° 03, com tampa plástica, almofada com esponja absorvente revestida de tecido, tipo entintada, tamanho médio, medida aproximada 6,7 x 11 cm..</t>
  </si>
  <si>
    <t>Apagador para quadro branco - com base de plástico reforçado, feltro super macio e resistente.</t>
  </si>
  <si>
    <t>Mouse pad com apoio de punho - em espuma semirrígida de poliuretano injetado, cor preta.</t>
  </si>
  <si>
    <t xml:space="preserve">Apoio de Punho para teclado - em gel, base antideslizante. Dimensões aproximadas: 9,3 x 49,3 x 2 cm.. </t>
  </si>
  <si>
    <t xml:space="preserve">Apontador para lápis - material metal e plástico, tipo escolar, 1 furo, sem depósito. </t>
  </si>
  <si>
    <t xml:space="preserve">Borracha - branca, medindo aproximadamente: 32 x 23 x 8 mm., formato retangular. </t>
  </si>
  <si>
    <t>Livro Ata - capa dura, pautado, 200 fls.</t>
  </si>
  <si>
    <t xml:space="preserve">Livro Ata - capa dura, pautado, 100 fls. </t>
  </si>
  <si>
    <t>Caderno brochura – 96 folhas, capa dura, medidas aproximadas: 20 x 27 cm..</t>
  </si>
  <si>
    <t>Caderno Protocolo de Correspondência - azul escuro, medida aproximada 153 mm. x 216 mm., papel offset, folhas numeradas tipograficamente, capa dura, brochura, 104 folhas.</t>
  </si>
  <si>
    <t>Caixa arquivo morto - em polionda, medindo aproximadamente 350 x 245 x 135 mm., variação máxima de 10 mm..</t>
  </si>
  <si>
    <t>Caneta esferográfica azul - escrita média de 1 mm., corpo em plástico rígido, ponta de esfera de tungstênio, formato do corpo hexagonal, transparente, com furo para suspiro, carga removível, sem acionamento, tampa ventilada, tamanho total aproximado de 15 cm.,  caixa com 50 unidades.</t>
  </si>
  <si>
    <t>Caixa</t>
  </si>
  <si>
    <t>Caneta esferográfica preta - escrita média de 1 mm., corpo em plástico rígido, ponta de esfera de tungstênio, formato do corpo hexagonal, transparente, com furo para suspiro, carga removível, sem acionamento, tampa ventilada, tamanho total aproximado de 15 cm.,  caixa com 50 unidades.</t>
  </si>
  <si>
    <t>Caneta esferográfica vemelha - escrita média de 1 mm., corpo em plástico rígido, ponta de esfera de tungstênio, formato do corpo hexagonal, transparente, com furo para suspiro, carga removível, sem acionamento, tampa ventilada, tamanho total aproximado de 15 cm.,  caixa com 50 unidades.</t>
  </si>
  <si>
    <t xml:space="preserve">Caneta hidrocor - corpo plástico, medindo aproximadamente 8 mm. de diâmetro e 137 mm. de comprimento, cores variadas, embalagem com 12 unidades. </t>
  </si>
  <si>
    <t>Embalagem</t>
  </si>
  <si>
    <t xml:space="preserve">Caneta/Pincel Marca Texto - corpo plástico, ponta chanfrada, diâmetro da ponta 4 mm., tipo fluorescente, não recarregável, cor amarela. </t>
  </si>
  <si>
    <t xml:space="preserve">Clipes tamanhos 4/0 - confeccionado em aço niquelado, caixa com 50 unidades. </t>
  </si>
  <si>
    <t xml:space="preserve">Clipes tamanhos 6/0 - confeccionado em aço niquelado, caixa com 50 unidades. </t>
  </si>
  <si>
    <t xml:space="preserve">Cola branca - líquida, base em PVA, não tóxica, lavável, uso escolar, com bico economizador, 90g.. </t>
  </si>
  <si>
    <t xml:space="preserve">Cola branca/Adesivo vinílico - de alta resistência, ideal para colagens duráveis em papel, usado para fazer caixas, maquetes e outros. 500 ml. 
</t>
  </si>
  <si>
    <t>Glitter - cores diversas. Desenvolvida para trabalhos escolares e artesanais. Para atividades de desenvolvimento artístico. Bico aplicador que facilita a pintura, podendo ser usada também com esponja ou pincel, para fazer colagens, relevos coloridos, decorar e pintar sobre papel, papel cartão e cartolina. Não tóxica. 06 potes de 06 gramas cada.</t>
  </si>
  <si>
    <t xml:space="preserve">Corretivo líquido - material à base d’água, secagem rápida, aplicação papel comum, apresentação frasco, volume 18 ml.. </t>
  </si>
  <si>
    <t>Envelope - saco, kraft, natural (pardo), medidas aproximadas: 229 x 324 mm. Caixa c/ 250 unidades.</t>
  </si>
  <si>
    <t>Envelope - saco, kraft, natural (pardo), medidas aproximadas: 240 x 340 mm.. Caixa c/ 100 unidades.</t>
  </si>
  <si>
    <t>Envelope - saco, kraft, natural (pardo), medidas aproximadas: 310 x 410 mm..</t>
  </si>
  <si>
    <t xml:space="preserve">Fita adesiva - monoface, polipropileno, lisa, transparente, medindo 19 mm. x 50 m.. </t>
  </si>
  <si>
    <t xml:space="preserve">Fita adesiva - monoface, polipropileno, lisa, transparente, medindo 45 mm. x 50 m.. </t>
  </si>
  <si>
    <t xml:space="preserve">Fita adesiva - monoface, crepe, medindo 50 mm. x 50 m.. </t>
  </si>
  <si>
    <t>Folha em papel crepon - tamanho aproximado: 0,48 x 2,00 m., cores diversas.</t>
  </si>
  <si>
    <t>Folha em E.V.A – medindo aproximadamente: 600 x 400 x 2 mm.,cores diversas. Pacote c/ 10 unidades.</t>
  </si>
  <si>
    <t>Giz de cera - giz de cera, formato anatômico,   fabricado com cera de alta qualidade, 12 cores.</t>
  </si>
  <si>
    <t xml:space="preserve">Grampo p/ grampeador - 26/6, em aço niquelado, caixa com 5000 unidades. </t>
  </si>
  <si>
    <t xml:space="preserve">Grampo p/ grampeador - 23/13, em aço niquelado, caixa com 5000 unidades. </t>
  </si>
  <si>
    <t xml:space="preserve">Lápis - em madeira, grafite preto, corpo sextavado, apontado, dureza HB, número 2. </t>
  </si>
  <si>
    <t xml:space="preserve">Lápis de cor - corpo de madeira, tamanho grande, caixa com 12 cores. </t>
  </si>
  <si>
    <t xml:space="preserve">Marcador permanente azul - ponta poliéster, alta - fixação, aplicação CD, DVD, papel, plástico, vidro, madeira, metais. </t>
  </si>
  <si>
    <t xml:space="preserve">Marcador permanente preto - ponta poliéster, alta - fixação, aplicação CD, DVD, papel, plástico, vidro, madeira, metais. </t>
  </si>
  <si>
    <t xml:space="preserve">Marcador permanente vermelho - ponta poliéster, alta - fixação, aplicação CD, DVD, papel, plástico, vidro, madeira, metais. </t>
  </si>
  <si>
    <t>Marcador para quadro branco azul - ponta macia de 4 mm., apaga facilmente, tinta especial, não recarregável.</t>
  </si>
  <si>
    <t>Marcador para quadro branco preto - ponta macia de 4 mm., apaga facilmente, tinta especial, não recarregável.</t>
  </si>
  <si>
    <t>Marcador para quadro branco vermelho - ponta macia de 4 mm., apaga facilmente, tinta especial, não recarregável.</t>
  </si>
  <si>
    <t xml:space="preserve">Papel A4 sulfite - multifuncional, branco, formato A4, tamanho 210 x 297 mm., 75 g/m2, resma com 500 folhas. </t>
  </si>
  <si>
    <t>Papel A5 - multifuncional, branco, formato A5, tamanho 148 x 210 mm., 80 g/m2, resma com 500 folhas.</t>
  </si>
  <si>
    <t xml:space="preserve">Pasta arquivo - tipo AZ, ofício, lombo largo, com visor. </t>
  </si>
  <si>
    <t>Pasta grampo – dobrada em cartão duplex, trilho plástico macho – fêmea, dimensões aproximadas 235 x 325 mm..</t>
  </si>
  <si>
    <t xml:space="preserve">Pasta plástica - com aba e elástico, plastificada, dimensões aproximadas 350 x 235 mm., transparente 20 mm.. </t>
  </si>
  <si>
    <t>Pasta suspensa - com corpo em cartão marmorizado revestido em filme (plastificada), com 2 suportes de arame e 4 ganchos de plástico, com visor, etiqueta e grampo trilho. Medidas aproximadas: 240 x 361 mm.. Gramatura mínima: 275 g/m2. Caixa c/ 25 unidades.</t>
  </si>
  <si>
    <t>Pen drive - capacidade de armazenamento de 8GB, USB 2.0, resistente.</t>
  </si>
  <si>
    <t>Régua - graduada em 30 cm., subdivisão em milímetros, em acrílico, com no mínimo 3 mm. de espessura e 35 mm. de largura.</t>
  </si>
  <si>
    <t>Tinta para almofada/carimbo - tubo plástico, cor azul, capacidade entre 30 ml. e 40 ml. Embalagem com 03 unidades.</t>
  </si>
  <si>
    <t xml:space="preserve">Umedecedor de dedos – em pasta, não tóxico, inodoro e não gorduroso, à base de glicerina e antibacteriano, 12 gramas. </t>
  </si>
  <si>
    <t xml:space="preserve">Extrator de grampo - em aço niquelado, tipo espátula. </t>
  </si>
  <si>
    <t xml:space="preserve">Grampeador - material metal, tipo mesa, capacidade até 26 folhas, grampo 26/6, base aprox. 20 cm., capacidade de carga de 208 grampos. </t>
  </si>
  <si>
    <t>Grampeador - tratamento superficial pintado, material metal, tipo mesa, capacidade até 100 folhas, tamanho do grampo 23/6 23/8 23/10 e 23/13, características adicionais: medida aproximada da base 28 cm., capacidade de carga de um pente de grampos.</t>
  </si>
  <si>
    <t>Perfurador - Perfurador de papel com capacidade para perfurar até 60 folhas de 75 g/m², diâmetro do furo: ate 5,5 mm., distancia dos furos: 80 mm.. Base plástica protetora para esvaziar o confete, ferro fundido.</t>
  </si>
  <si>
    <t xml:space="preserve">Tesoura - em aço inoxidável, cabo de polipropileno preto, ponta arredondada (sem ponta), rebite maciço, tamanho médio, medida aproximada 17 cm.. </t>
  </si>
  <si>
    <t xml:space="preserve">Tesoura – em aço inoxidável, cabo de polipropileno preto, com ponta, rebite maciço, tamanho grande, medida aproximada 19,5 cm.. </t>
  </si>
  <si>
    <t>Tesoura para picotar – em aço inoxidável, medida aproximada: 8,5 x 23 cm., para corte com acabamento "Zig-Zag", não desfia o tecido. Cabo emborrachado anatômico. Aproximadamente 21cm..</t>
  </si>
  <si>
    <t>SUB-TOTAL</t>
  </si>
  <si>
    <t>Bens Permanentes</t>
  </si>
  <si>
    <t>Mural/Quadro de avisos (640x373) – Cortiça  - AxLxP 1,20 x100x 1,2 cm</t>
  </si>
  <si>
    <t xml:space="preserve">Pistola para cola quente - Corpo injetado em plástico, ponta metálica, 220 V.. Acompanha 2 bastões de cola de silicone, Potência: 30/40 Watts (220 V.). Medidas aproximadas: Dimensão Extra A: 113,0 mm.,  Dimensão Extra B: 103,0 mm.,  Dimensão Extra C: 22,5 mm.. </t>
  </si>
  <si>
    <t>Quadro Branco - aproximadamente 1,20x0,90, moldura em alumínio.</t>
  </si>
  <si>
    <t>Quadro Branco escolar tamanho  - quadro branco  fabricado em MDF 15mm com aplicação de película especial, que possibilita escrever e apagar com um canetão marcador de quadro e apagar facilmente com um apagador simples ou um pano. Na base do quadro é fixado um suporte para apagador e canetas.
Tamanho : 120cm x 150cm.</t>
  </si>
  <si>
    <t>TOTAL</t>
  </si>
  <si>
    <t>Água sanitaria - teor de cloro ativo de 2 a 2,5%</t>
  </si>
  <si>
    <t>galão 5 l</t>
  </si>
  <si>
    <t>Álcool etílico hifdratado 65 inpn 70º.</t>
  </si>
  <si>
    <t>frasco(s) c/ 1000ml</t>
  </si>
  <si>
    <t xml:space="preserve">Álcool líquido - etílico, hidratado, 96 graus GL. Aplicação: diversas. Embalagem: frasco plástico de 1.000 ml. contendo o nome do fabricante, data de fabricação e prazo de validade. Certificado INMETRO e Norma ABNT NBR 5991. </t>
  </si>
  <si>
    <t>Álcool, em gel – 500 g., etílico, hidratado, antisséptico, 70 graus.</t>
  </si>
  <si>
    <t>Aparelho para barbear descartavel</t>
  </si>
  <si>
    <t>unidade (s)</t>
  </si>
  <si>
    <t>Bacia Canelada 2,5 Lt.</t>
  </si>
  <si>
    <t xml:space="preserve">Bacia Gigante Canelada 40 litros     </t>
  </si>
  <si>
    <t>Bacias Plástica Canelada 18 litros</t>
  </si>
  <si>
    <t xml:space="preserve">BACIAS PLÁSTICA HYDROS 27,5 L ROXA SANREMO   </t>
  </si>
  <si>
    <t>Balde - 25 LT
Diametro 31,5 cm
Profundidade 30 cm</t>
  </si>
  <si>
    <t>Desinfetante liquido - fragancia a escolher</t>
  </si>
  <si>
    <t>galão c/ 2 l</t>
  </si>
  <si>
    <t>Desodorante - roll-on, anti- transpirante</t>
  </si>
  <si>
    <t>unidade</t>
  </si>
  <si>
    <t>Detergente líquido</t>
  </si>
  <si>
    <t>embalagem c/ 500 ml.</t>
  </si>
  <si>
    <t xml:space="preserve">Dispenser para Papel Toalha Interfolha -
alavanca para papel toalha de bobina, fabricado em termoplástico de alta resistência, sistema de abertura por chave (fechadura de segurança), instalação com parafusos ou colado, capacidade para bobinas de papel toalha nas medidas 20cm x 100m e 20cm x 200m. 1ª qualidade.
</t>
  </si>
  <si>
    <t>Dispenser para sabonete -Reservatório de 800 ml e tecla com limite de curso. Fabricado em poliestireno (PS) de alto impacto, baixa densidade e alta resistência com visor em poliestireno cristal. Sistema de abertura por travas laterais por pressão. Habitáculo revestido evitando umidade e poeira. nas medidas, 28,5 x 12,5 x 11cm. Peso 448 grs na cor Frente Branca e a Base Cinza, Sistema de Abertura com Travas laterais acionadas por Pressão</t>
  </si>
  <si>
    <t xml:space="preserve">Escova dental - adolescente ou adulto, cerdas macias, de nylon, aparadas e arredondadas uniformemente na mesma altura com feixes de cerdas homogêneas, escova compacta, cabeça arredondada, cabo opaco anatômico (polipropileno atóxico), medindo cerca de 16 a 17 cm.. A escova deve conter a marca impressa em relevo no cabo, apresentar certificado de controle de qualidade da Associação Brasileira de Odontologia (ABO) ou de qualquer outro laboratório credenciado ou oficial e Registro no Ministério da Saúde/Anvisa. </t>
  </si>
  <si>
    <t xml:space="preserve">Lixeira Basculante Extra Grande 105 Litros Tamanhos e Medidas 49,8 x 38,7 x 91,2cm
Composição
Plástico
</t>
  </si>
  <si>
    <t xml:space="preserve">Lixeira Basculante Media Volume: 19,5  Litros
Dimensões: 308 x 248 x 460 mm.
</t>
  </si>
  <si>
    <t>Lixeira com pedal 13,5 L - Dimensões aproximadas: 27,4 cm x 25,2 cm x 37cm.</t>
  </si>
  <si>
    <t xml:space="preserve">Lixeira com Pedal 50 L - Dimensões aproximadas: Dimensão do Produto
Comprimento: 46,7 cm. Largura: 35 cm. Altura: 59 cm.
</t>
  </si>
  <si>
    <t xml:space="preserve">Lixeira Plastica            (tamanho pequeno) - Volume: 7 Litros
Dimensões: 264 x 192 x 290 mm
</t>
  </si>
  <si>
    <t xml:space="preserve">Lixeira Plástica tamanho médio - Volume: 36 Litros Tamanhos e Medidas
38,4 x 34,1 x 53,5cm.
</t>
  </si>
  <si>
    <t xml:space="preserve">Lixeira Plástica
(tamanho grande)
 - Lixeira Basculante Média com Tampa, 60 Litros, Sanremo Ref. 284
Tamanhos e Medidas 41 x 31,3 x 74cm Composição Plástico.
</t>
  </si>
  <si>
    <t xml:space="preserve">Lixeira porte grande p sala de revista - Lixeira Plástica Contentor c/ Pedal 120 litros SuperPro Bettanin Especificaçoes técnicas Altura: 91 cm., largura: 56 cm., Espessura: 47 cm.
Peso: 7,9 kg, 1ª qualidade.
</t>
  </si>
  <si>
    <t xml:space="preserve">Lixeira porte médio - Material Inox
Capacidade 20 litros
Cor Prata
Tonalidade Cinza
Acionamento Pedal
Produto Lixeira de Banheiro
Local de Uso Chão
Altura 29 cm
Largura 18 cm
Profundidade 29 cm
</t>
  </si>
  <si>
    <t xml:space="preserve">Lixeira porte pequeno - Lixeira: Aço Inoxidável, Balde: Plástico. 60% em aço inoxidável, 35% de plástico, 5% de arame.
Capacidade 27 Litros.
</t>
  </si>
  <si>
    <t xml:space="preserve">Luva para procedimento - Composição: material látex natural, íntegro e uniforme, tamanho médio; características adicionais: lubrificada com pó bioabsorvível, descartável, apresentação atóxica, tipo ambidestra, descartável, formato anatômico, resistente à tração. Caixa com 100 unidades, ISO 9001. </t>
  </si>
  <si>
    <t xml:space="preserve">Máscara descartável - do tipo cirúrgica simples, com eficiência de filtragem bacteriana superior a 95% para partículas de 3,2 mícron, com tiras para amarrar, confeccionada em TNT à base de polipropileno, em camada única, hipoalergênica, com clipe nasal de material flexível sem memória. Tamanho único. Caixa com 100 unidades. </t>
  </si>
  <si>
    <t xml:space="preserve">Pá coletora de lixo - com coletor medindo aproximadamente 26 cm. e cabo 15cm., ambos de plástico resistente. </t>
  </si>
  <si>
    <t>Pano de Prato</t>
  </si>
  <si>
    <t xml:space="preserve">Papel higiênico - 100% fibras celulósicas, picotado, grofado, com relevo, folha simples, na cor branca (100% branca), neutro, gramatura de 30 mg/m² (NBR-NM-ISO 536). </t>
  </si>
  <si>
    <t>Rolo</t>
  </si>
  <si>
    <t xml:space="preserve">Pasta/Creme Dental - Dentifrício - Produto para higienização bucal; refrescante; com flúor; contendo princípios ativos capazes de atuar contra a formação de placas, tártaro, cárie; atuantes na prevenção de gengivite e sensibilidade dentária; contendo ou não agentes branqueadores; com aprovação da Associação Brasileira de Odontologia (ABO). Tubo de 90 g.. </t>
  </si>
  <si>
    <t>Pente de Plástico - com dentes finos para cabelos de todos os tipos com aproximadamente 30 cerdas, medidas aproximadas: 20,5 cm. x 4 cm., com cabo, cores diversas.</t>
  </si>
  <si>
    <t>Rodo - Rodo De Alumínio Profissional, Com Reforço, Base De 60 Cm</t>
  </si>
  <si>
    <t>Sabão em barra 200 gramas, multi-uso, biodegradável</t>
  </si>
  <si>
    <t>pacote(s) c/ 5und</t>
  </si>
  <si>
    <t>Sabao em pó - biodegradável, com perfume</t>
  </si>
  <si>
    <t>pacote(s) c/ 500gr</t>
  </si>
  <si>
    <t xml:space="preserve">Sabonete em tablete - uso adulto, de fragrância suave. O sabonete deverá possuir grande poder espumante, ser cremoso o suficiente para não desenvolver rachaduras ao longo do tempo de sua utilização, formar o mínimo de massa gelatinosa que leva ao seu amolecimento precoce e não causar irritabilidade dérmica. Embalagem: pacote com 01 unidade de 90 g.. A embalagem deverá conter externamente os dados de identificação, procedência, número do lote, validade e número de registro no Ministério da Saúde. </t>
  </si>
  <si>
    <t xml:space="preserve">Sabonete líquido - aspecto físico viscoso, com fragrância de coco ou erva-doce. Aplicação: para higienização e hidratação da pele. A embalagem deverá conter externamente os dados de identificação, procedência, número do lote, validade e número de registro no Ministério da Saúde. Galão de 5 litros. </t>
  </si>
  <si>
    <t>Saco para lixo preto 100 l</t>
  </si>
  <si>
    <t>fardo c/ 100 und</t>
  </si>
  <si>
    <t>Saco para lixo preto 60 l</t>
  </si>
  <si>
    <t>saco para lixo, preto, 200 l.</t>
  </si>
  <si>
    <t>pacote c/ 100 unid</t>
  </si>
  <si>
    <t>Saco para lixo, preto, 200 l.</t>
  </si>
  <si>
    <t>Shampoo (xampu) e condicionador 2
em 1</t>
  </si>
  <si>
    <t>embalagem c/ 350 ml</t>
  </si>
  <si>
    <t xml:space="preserve">Toalha papel - mão (papel toalha) interfolhas, na cor branca, 03 dobras, dimensões aproximadas 23 X 27 cm.. Composição 100% celulose virgem, isento de pintas ou sujeiras, com alvura mínima de 79%. Embalagem com 5000 folhas. </t>
  </si>
  <si>
    <t>Vassoura - de pelo, cepo 30cm, cabo em madeira</t>
  </si>
  <si>
    <t xml:space="preserve">Avental de cozinha – tecido 100% algodão, medidas aproximadas: 70 cm. x 80 cm.. </t>
  </si>
  <si>
    <t xml:space="preserve">Copo descartável - capacidade para 50 ml., poliestireno, atóxico, com massa mínima de 0,75 g., aprovado pela ABNT, pacote com 100 unidades, aplicação café. </t>
  </si>
  <si>
    <t>Pacote</t>
  </si>
  <si>
    <t xml:space="preserve">Copo descartável - capacidade para 200 ml., poliestireno, atóxico, com massa mínima de 2,20 g., aprovado pela ABNT, pacote com 100 unidades, aplicação líquidos diversos. </t>
  </si>
  <si>
    <t xml:space="preserve">Copo descartável – capacidade para 100 ml., branco, pacote com 100 unidades, aplicação: para sobremesa. </t>
  </si>
  <si>
    <t>Filtro de papel para café - número 103, pacote contendo 30 unidades.</t>
  </si>
  <si>
    <t xml:space="preserve">Fósforo - caixa de madeira, acendimento macio e seguro. Material com o selo do INMETRO. Pacote contendo dez caixas com 40 palitos de fósforos cada. </t>
  </si>
  <si>
    <t xml:space="preserve">Assadeira - retangular em alumínio, no mínimo número 05, dimensões mínimas: comprimento: 45 cm., largura 30 cm., altura 5 cm.. </t>
  </si>
  <si>
    <t xml:space="preserve">Bandeja - retangular em alumínio, medindo aproximadamente 40 cm. x 50 cm.. </t>
  </si>
  <si>
    <t xml:space="preserve">Bule para café/leite – em aço inox, capacidade mínima de 1,5 litros. </t>
  </si>
  <si>
    <t xml:space="preserve">Caldeirão - em alumínio reforçado, modelo hotel, sem rebordo, com alças e tampa, capacidade aproximada de 15 litros. </t>
  </si>
  <si>
    <t>Canecão - em alumínio, capacidade aproximada: 2 litros – nº 14. .</t>
  </si>
  <si>
    <t>Canecão - em alumínio, capacidade aproximada: 5 litros – nº 20.</t>
  </si>
  <si>
    <t xml:space="preserve">Colher de pau – oval em madeira, medindo aproximadamente: 34 cm.. </t>
  </si>
  <si>
    <t xml:space="preserve">6 Colher de sopa – em inox e cabo de polipropileno. </t>
  </si>
  <si>
    <t>Colher para merenda – em polipropileno, não descartável, comprimento aproximado: 20 cm..</t>
  </si>
  <si>
    <t xml:space="preserve">Concha para sopa – em aço inox, dimensões aproximadas: (AxLxP) 33cm. x 2cm. x 10cm.. </t>
  </si>
  <si>
    <t xml:space="preserve">Copo de vidro - tipo americano, 190 ml.. </t>
  </si>
  <si>
    <t>Caneca de plástico para merenda - com asa, material atóxico, aproximadamente: 420 ml., não descartável, cor azul.</t>
  </si>
  <si>
    <t xml:space="preserve">Escorredor de massa – em aço inox, dimensões aproximadas: altura: 5 cm., profundidade: 28 cm.. </t>
  </si>
  <si>
    <t>Escumadeira – em aço inox, para frituras, cabo de madeira, tamanho aproximado: 25 cm..</t>
  </si>
  <si>
    <t xml:space="preserve">Faca de mesa – em aço inox, para refeição, dimensões aproximadas: altura 21 cm., Largura 2 cm., peso aproximado: 43 g.. </t>
  </si>
  <si>
    <t xml:space="preserve">Garfo de mesa – em aço inox, para refeição, dimensões aproximadas: altura 20 cm., Largura 3 cm., profundidade: 2 cm., peso aproximado: 33 g.. </t>
  </si>
  <si>
    <t xml:space="preserve">Garrafa térmica - acabamento interno e externo em aço inox inquebrável, capacidade mínima de 1 litro, com ampola de vidro, base com proteção contra quedas, medidas aproximadas: 38 cm. de altura e 14 cm. de diâmetro, com sistema de pressão. </t>
  </si>
  <si>
    <t xml:space="preserve">Garrafão para água mineral - vazio, em polipropileno, capacidade de 20 litros. </t>
  </si>
  <si>
    <t xml:space="preserve">Jarra para água – em aço inox, capacidade: 2 litros. </t>
  </si>
  <si>
    <t xml:space="preserve">Panela/Caçarola - em alumínio, grossa, 40 litros, com tampa e alças, dimensões aproximadas: altura: 20 cm. x diâmetro: 50 cm.. Espessura mínima do alumínio 3 mm.. </t>
  </si>
  <si>
    <t xml:space="preserve">Panela nº 26 – em alumínio fundido, com tampa, capacidade aproximada: 3 litros, alças em madeira, diâmetro: 26 cm.. </t>
  </si>
  <si>
    <t>Panela nº 34 – em alumínio fundido, com tampa, capacidade aproximada: 9 litros, alças em madeira, diâmetro: 34 cm..</t>
  </si>
  <si>
    <t xml:space="preserve">Panela nº 42 - em alumínio fundido, com tampa, capacidade aproximada: 12 litros, alças em madeira, diâmetro: 42 cm.. </t>
  </si>
  <si>
    <t xml:space="preserve">Panela de pressão industrial – em alumínio polido, capacidade aproximada: 20 litros, anel de vedação de silicone, cabos anatômicos em baquelite, manual de instruções, certificado do INMETRO, 4 sistemas de segurança. </t>
  </si>
  <si>
    <t xml:space="preserve">Peneira/coador para chá - em aço inox, diâmetro aproximado: 10 cm.. </t>
  </si>
  <si>
    <t xml:space="preserve">Peneira em malha de arame fino - diâmetro aproximado: 40 cm.. </t>
  </si>
  <si>
    <t>Prato fundo - padrão restaurante, em vidro temperado, para refeição, diâmetro aproximado: 26 cm..</t>
  </si>
  <si>
    <t xml:space="preserve">Prato raso - padrão restaurante, em vidro temperado, para refeição, diâmetro aproximado: 26 cm.. </t>
  </si>
  <si>
    <t xml:space="preserve">Tábua de plástico (polietileno) para corte de alimentos - com cabo, retangular, medindo aproximadamente: comprimento: 50 cm., largura: 30 cm., espessura: 1,3 cm.. </t>
  </si>
  <si>
    <t xml:space="preserve">Tigela/Cumbuca para merenda/sobremesa - em material plástico atóxico, polipropileno, cor clara, medidas aproximadas: 55 mm. de altura, 03 mm. de espessura, capacidade aproximada: 350 ml., paredes internas lisas, formato arredondado. </t>
  </si>
  <si>
    <t xml:space="preserve">Xícara para café - em vidro temperado, capacidade 80 ml.. </t>
  </si>
  <si>
    <t>Xícara para chá - em vidro temperado, capacidade 200 ml..</t>
  </si>
  <si>
    <t>Bermuda masculina - Tecido tactel, fechamento em botão de pressão e velcro, Composição: 100% poliéster, tamanhos P, M e G, preferencialmente cor escura. 1ª qualidade.</t>
  </si>
  <si>
    <t>Camiseta masculina - em malha de algodão/viscose, manga curta, tamanhos P, M, e G, preferencialmente cor escura. 1ª qualidade.</t>
  </si>
  <si>
    <t>Cobertor Solteiro</t>
  </si>
  <si>
    <t>Colchão (Solteiro) (D-28)</t>
  </si>
  <si>
    <t>Cueca – em algodão, modelo tradicional, cor preta, tamanhos P, M, e G  1ª qualidade.</t>
  </si>
  <si>
    <t>Lençol de solteiro - com elástico, 200 fios, 100% algodão, medindo aproximadamente 0,78 x 1,90 m., cores escuras. 1ª qualidade.</t>
  </si>
  <si>
    <t>Sandália/Chinelo - borracha, de dedo, tamanhos e  cores variadas. 1ª qualidade.</t>
  </si>
  <si>
    <t>Toalha de banho – tamanho aproximado: 0,70 m. x 1,35 m., mínimo 90% algodão, cores variadas, preferencialmente cor escura: azul marinho, verde escuro e vermelho. 1ª qualidade.</t>
  </si>
  <si>
    <t>Toalha de mesa</t>
  </si>
  <si>
    <t>Conjunto Moleton (calça e blusa), tradicional s/ bolso e s/ ziper, malha de algodão, nas cores claras, tamanhos P, M, G e GG, 1ª qualidade.</t>
  </si>
  <si>
    <t>Bem de consumo</t>
  </si>
  <si>
    <r>
      <rPr>
        <sz val="11"/>
        <rFont val="Calibri"/>
        <family val="2"/>
        <charset val="1"/>
      </rPr>
      <t xml:space="preserve">Máscara descartável do tipo cirúrgica simples, com eficiência de filtragem bacteriana superior a 95% para partícula de 3,2 mícron, com tiras para amarrar, confeccionada e TNT (tecido não tecido) á base de polipropileno, em camada única, hipoalergênica, com clipe nasal de material flexível sem memória. Tamanho único. Caixa com 100 unidades. </t>
    </r>
    <r>
      <rPr>
        <b/>
        <sz val="11"/>
        <rFont val="Calibri"/>
        <family val="2"/>
        <charset val="1"/>
      </rPr>
      <t>Código Gerência de Saúde e Prevenção – SEGPLAN/GO – 54.827.</t>
    </r>
  </si>
  <si>
    <r>
      <rPr>
        <sz val="11"/>
        <rFont val="Calibri"/>
        <family val="2"/>
        <charset val="1"/>
      </rPr>
      <t xml:space="preserve">Bloqueadores solar FPS 30, em embalagens individuais, com conteúdo de 120 ml e peso liquido de 120g, deve conter componentes que promovam barreiras física e química aos UV, deve ser em forma de loção, com odor suave e agradável, não conter substância oleosas, deve utilizar substâncias que não provoquem alergias (tipo hipoalergênico), não deve obstruir os poros, não deve provocar manhas na pele ou nas roupas. Na embalagem deve conter instruções de uso, informar quanto à eventual existência de ingredientes que possam ser perigosos à pele, a data de validade estampada na embalagem, o produto não deverá ter sido fabricado a mais de 3 (três) meses da data de entrega. O produto deverá atender as normas aplicáveis em vigor. </t>
    </r>
    <r>
      <rPr>
        <b/>
        <sz val="11"/>
        <rFont val="Calibri"/>
        <family val="2"/>
        <charset val="1"/>
      </rPr>
      <t>Código Gerência de Saúde e Prevenção – SEGPLAN/GO – 54.505.</t>
    </r>
  </si>
  <si>
    <r>
      <rPr>
        <sz val="11"/>
        <rFont val="Calibri"/>
        <family val="2"/>
        <charset val="1"/>
      </rPr>
      <t xml:space="preserve">Touca descartável com elástico confeccionada em tecido não tecido-tnt, 100% polipropileno hipoalergênica permeável ao ar, média elasticidade fabricado mediante costura ultrassônica. Tamanho único na cor branca. Caixa com 100 unidades. </t>
    </r>
    <r>
      <rPr>
        <b/>
        <sz val="11"/>
        <rFont val="Calibri"/>
        <family val="2"/>
        <charset val="1"/>
      </rPr>
      <t>Código Gerência de Saúde e Prevenção – SEGPLAN/GO – 54.532.</t>
    </r>
  </si>
  <si>
    <r>
      <rPr>
        <sz val="11"/>
        <rFont val="Calibri"/>
        <family val="2"/>
        <charset val="1"/>
      </rPr>
      <t xml:space="preserve">Vestimenta de segurança tipo jaleco, confeccionado em tecido poliéster, com mangas longas com barra e botões ou elástico, com gola social, com um bolso chapado na parte superior e dois na parte inferior frontal, fechamento através de botões. </t>
    </r>
    <r>
      <rPr>
        <b/>
        <sz val="11"/>
        <rFont val="Calibri"/>
        <family val="2"/>
        <charset val="1"/>
      </rPr>
      <t>Código Gerência de Saúde e Prevenção – SEGPLAN/GO – 41.400.</t>
    </r>
  </si>
  <si>
    <r>
      <rPr>
        <sz val="11"/>
        <rFont val="Calibri"/>
        <family val="2"/>
        <charset val="1"/>
      </rPr>
      <t xml:space="preserve">Avental de segurança confeccionado em napa, cor branca, 1,20m x 0,70m. </t>
    </r>
    <r>
      <rPr>
        <b/>
        <sz val="11"/>
        <rFont val="Calibri"/>
        <family val="2"/>
        <charset val="1"/>
      </rPr>
      <t>Código Gerência de Saúde e Prevenção – SEGPLAN/GO – 54.491.</t>
    </r>
  </si>
  <si>
    <r>
      <rPr>
        <sz val="11"/>
        <rFont val="Calibri"/>
        <family val="2"/>
        <charset val="1"/>
      </rPr>
      <t xml:space="preserve">Bota de PVC cano Médio: Bota de Segurança tipo impermeável, de uso profissional, confeccionada em policloreto de vinila (PVC), na cor branca, sem bico de aço, cano curto. </t>
    </r>
    <r>
      <rPr>
        <b/>
        <sz val="11"/>
        <rFont val="Calibri"/>
        <family val="2"/>
        <charset val="1"/>
      </rPr>
      <t>Código Gerência de Saúde e Prevenção – SEGPLAN/GO – 54.485.</t>
    </r>
  </si>
  <si>
    <t>Par</t>
  </si>
  <si>
    <r>
      <rPr>
        <sz val="11"/>
        <rFont val="Calibri"/>
        <family val="2"/>
        <charset val="1"/>
      </rPr>
      <t xml:space="preserve">Capa em PVC na Cor amarela: confeccionado em PVC, com abertura frontal através de botões de pressão. Costura através de solda eletrônica. Forrada com trama de poliéster. Tamanho M Comprimento = 95 cm; Largura = 60 cm; Manga = 72 cm. </t>
    </r>
    <r>
      <rPr>
        <b/>
        <sz val="11"/>
        <rFont val="Calibri"/>
        <family val="2"/>
        <charset val="1"/>
      </rPr>
      <t>Código Gerência de Saúde e Prevenção – SEGPLAN/GO – 54.502.</t>
    </r>
  </si>
  <si>
    <r>
      <rPr>
        <sz val="11"/>
        <rFont val="Calibri"/>
        <family val="2"/>
        <charset val="1"/>
      </rPr>
      <t xml:space="preserve">Luva de látex cano médio: Tamanho </t>
    </r>
    <r>
      <rPr>
        <b/>
        <sz val="11"/>
        <rFont val="Calibri"/>
        <family val="2"/>
        <charset val="1"/>
      </rPr>
      <t>M</t>
    </r>
    <r>
      <rPr>
        <sz val="11"/>
        <rFont val="Calibri"/>
        <family val="2"/>
        <charset val="1"/>
      </rPr>
      <t xml:space="preserve">, Luvas de segurança, confeccionadas em borracha natural (látex), com palma antiderrapante, internamente flocada. </t>
    </r>
    <r>
      <rPr>
        <b/>
        <sz val="11"/>
        <rFont val="Calibri"/>
        <family val="2"/>
        <charset val="1"/>
      </rPr>
      <t>Código Gerência de Saúde e Prevenção – SEGPLAN/GO – 54.419 (M).</t>
    </r>
  </si>
  <si>
    <r>
      <rPr>
        <sz val="11"/>
        <rFont val="Calibri"/>
        <family val="2"/>
        <charset val="1"/>
      </rPr>
      <t xml:space="preserve">Luva de segurança malha de algodão com pigmento, palma atiderrapante, confecionado em fios de algodão tricotada em uma só peça, com aplicação de ponto de pvc na palma da mão, com acabamento em overlok, punho com elástico e modelo reversível. Tamanho M. </t>
    </r>
    <r>
      <rPr>
        <b/>
        <sz val="11"/>
        <rFont val="Calibri"/>
        <family val="2"/>
        <charset val="1"/>
      </rPr>
      <t>Código Gerência de Saúde e Prevenção – SEGPLAN/GO – 54.761 (M).</t>
    </r>
  </si>
  <si>
    <r>
      <rPr>
        <sz val="11"/>
        <rFont val="Calibri"/>
        <family val="2"/>
        <charset val="1"/>
      </rPr>
      <t xml:space="preserve">Luva de segurança, tamanho </t>
    </r>
    <r>
      <rPr>
        <b/>
        <sz val="11"/>
        <rFont val="Calibri"/>
        <family val="2"/>
        <charset val="1"/>
      </rPr>
      <t>M</t>
    </r>
    <r>
      <rPr>
        <sz val="11"/>
        <rFont val="Calibri"/>
        <family val="2"/>
        <charset val="1"/>
      </rPr>
      <t xml:space="preserve">, confeccionada em borracha nitrílica, flocada internamente, com algodão, palma, face palmar dos dedos e ponta dos dedos antiderrapantes, acabamento tipo losango.  Punho de 38 cm. </t>
    </r>
    <r>
      <rPr>
        <b/>
        <sz val="11"/>
        <rFont val="Calibri"/>
        <family val="2"/>
        <charset val="1"/>
      </rPr>
      <t>Código Gerência de Saúde e Prevenção – SEGPLAN/GO – 54.440 (M).</t>
    </r>
  </si>
  <si>
    <r>
      <rPr>
        <sz val="11"/>
        <rFont val="Calibri"/>
        <family val="2"/>
        <charset val="1"/>
      </rPr>
      <t xml:space="preserve">Luva térmica - tamanho </t>
    </r>
    <r>
      <rPr>
        <b/>
        <sz val="11"/>
        <rFont val="Calibri"/>
        <family val="2"/>
        <charset val="1"/>
      </rPr>
      <t>M</t>
    </r>
    <r>
      <rPr>
        <sz val="11"/>
        <rFont val="Calibri"/>
        <family val="2"/>
        <charset val="1"/>
      </rPr>
      <t xml:space="preserve">, confeccionada com isolante térmico, com tratamento impermeável, elevado conforto e eficiente proteção contra o calor irradiado e projeções de líquidos quentes ou vapores, totalmente higienizável e de longa vida útil. Resistente à temperatura de 250ºC, dois dedos. </t>
    </r>
    <r>
      <rPr>
        <b/>
        <sz val="11"/>
        <rFont val="Calibri"/>
        <family val="2"/>
        <charset val="1"/>
      </rPr>
      <t>Código Gerência de Saúde e Prevenção – SEGPLAN/GO – 54.767 (M).</t>
    </r>
  </si>
  <si>
    <r>
      <rPr>
        <sz val="11"/>
        <rFont val="Calibri"/>
        <family val="2"/>
        <charset val="1"/>
      </rPr>
      <t xml:space="preserve">Óculos em policarbonato resistente a impactos e choques físicos de materiais sólidos e líquidos como: fragmentos de madeira, ferro, respingos de produtos ácidos, cáusticos, entre outros. Proteção contra raios UVA e UVB. Apoio nasal e proteção lateral no mesmo material da lente. Cor Incolor (com anti-embaçante). </t>
    </r>
    <r>
      <rPr>
        <b/>
        <sz val="11"/>
        <rFont val="Calibri"/>
        <family val="2"/>
        <charset val="1"/>
      </rPr>
      <t>Código Gerência de Saúde e Prevenção – SEGPLAN/GO – 54.471.</t>
    </r>
  </si>
  <si>
    <r>
      <rPr>
        <sz val="11"/>
        <rFont val="Calibri"/>
        <family val="2"/>
        <charset val="1"/>
      </rPr>
      <t>Respirador purificador de ar de segurança, tipo peça semifacial filtrante para partículas, modelo dobrável, solda ultrassônica em todo o seu perímetro, confeccionado em filtro de manta sintética com carga eletrostática e camada filtrante impregnada com carvão ativado. Possui 02 (dois) tirantes elásticos, utilizados para ajuste à cabeça do usuário, fixos à parte central das laterais do respirador através de 02 (duas) presilhas plásticas, com uma válvula e uma peça de material moldável, confeccionada em alumínio, na parte frontal superior, para o ajuste e selagem no septo nasal</t>
    </r>
    <r>
      <rPr>
        <b/>
        <sz val="11"/>
        <rFont val="Calibri"/>
        <family val="2"/>
        <charset val="1"/>
      </rPr>
      <t xml:space="preserve">.  </t>
    </r>
    <r>
      <rPr>
        <sz val="11"/>
        <rFont val="Calibri"/>
        <family val="2"/>
        <charset val="1"/>
      </rPr>
      <t>Aplicação:</t>
    </r>
    <r>
      <rPr>
        <b/>
        <sz val="11"/>
        <rFont val="Calibri"/>
        <family val="2"/>
        <charset val="1"/>
      </rPr>
      <t xml:space="preserve"> </t>
    </r>
    <r>
      <rPr>
        <sz val="11"/>
        <rFont val="Calibri"/>
        <family val="2"/>
        <charset val="1"/>
      </rPr>
      <t xml:space="preserve">proteção das vias respiratórias do usuário contra poeiras, névoas e fumos. </t>
    </r>
    <r>
      <rPr>
        <b/>
        <sz val="11"/>
        <rFont val="Calibri"/>
        <family val="2"/>
        <charset val="1"/>
      </rPr>
      <t>Código Gerência de Saúde e Prevenção – SEGPLAN/GO – 57.519.</t>
    </r>
  </si>
  <si>
    <r>
      <rPr>
        <sz val="11"/>
        <rFont val="Calibri"/>
        <family val="2"/>
        <charset val="1"/>
      </rPr>
      <t>Sapato de segurança feminino em couro vaqueta curtida ao cromo extra soft, sem cadarço</t>
    </r>
    <r>
      <rPr>
        <b/>
        <sz val="11"/>
        <rFont val="Calibri"/>
        <family val="2"/>
        <charset val="1"/>
      </rPr>
      <t>,</t>
    </r>
    <r>
      <rPr>
        <sz val="11"/>
        <rFont val="Calibri"/>
        <family val="2"/>
        <charset val="1"/>
      </rPr>
      <t xml:space="preserve"> com palmilha NT com EVA forrada com microfibra acabamento aveludado, forro em não tecido solado PU com base larga proporcionando estabilidade e conforto na região plantar. </t>
    </r>
    <r>
      <rPr>
        <b/>
        <sz val="11"/>
        <rFont val="Calibri"/>
        <family val="2"/>
        <charset val="1"/>
      </rPr>
      <t>Código Gerência de Saúde e Prevenção – SEGPLAN/GO – 54.481.</t>
    </r>
  </si>
  <si>
    <r>
      <rPr>
        <sz val="11"/>
        <rFont val="Calibri"/>
        <family val="2"/>
        <charset val="1"/>
      </rPr>
      <t xml:space="preserve">Sapato de segurança masculino em couro vaqueta relax cano médio sem cadarço, sem componentes metálicos, solado em poliuretano bidensidade injetado diretamente cabedal, calcanhar com dorso acolchoado, na cor preta. </t>
    </r>
    <r>
      <rPr>
        <b/>
        <sz val="11"/>
        <rFont val="Calibri"/>
        <family val="2"/>
        <charset val="1"/>
      </rPr>
      <t>Código Gerência de Saúde e Prevenção – SEGPLAN/GO – 57.521.</t>
    </r>
  </si>
  <si>
    <t>Apito – Oficial, material plástico, não tóxico, decibéis 115, cores sortidas, 1ª qualidade.</t>
  </si>
  <si>
    <t xml:space="preserve">Bola de basquete – 100% borracha, medida oficial, Miolo removível e lubrificado, 1ª qualidade. </t>
  </si>
  <si>
    <t>Bola de Handebol – T3, microfibra de Poliuretano, circunferência 57 cm (oficial), peso aproximado 420g, 1ª qualidade.</t>
  </si>
  <si>
    <t>Bola de Futsal – Confeccionada em PVC de alta qualidade, costura a mão, tamanho aproximado 64 cm, peso aproximado 420g, 1ª qualidade.</t>
  </si>
  <si>
    <t>Bola de Futebol de Campo – Confeccionada em poliuretano, tamanho padrão, miolo removível e lubrificado, cor branca e preta ou branca e azul, 1ª qualidade.</t>
  </si>
  <si>
    <t>Bola de tênis de mesa – Confeccionada em acetato, Cor branca ou amarela, tamanho oficial, 1ª qualidade.</t>
  </si>
  <si>
    <t>Bola de Vôlei – Confeccionada em PVC, circunferência 63 cm, peso aproximado 260g, câmara de ar em butilo e borracha, detalhamento em duas cores, 1ª qualidade.</t>
  </si>
  <si>
    <t>Colchonetes para ginástica – Cor azul, material em napa ou courvin, dimensões aproximadas 95x44x3cm, peso líquido aproximado: até 1 kg, espuma d-20, dobrável, 1ª qualidade.</t>
  </si>
  <si>
    <t>Coletes Esportivos – Dupla face, Coletes para futebol, (110 na cor azul royal e 110 na cor vermelha), tamanho único, 100% poliéster, abertura nas laterais com elástico, 1ª qualidade.</t>
  </si>
  <si>
    <t>Peteca – Modelo básico, Base: Borracha/EVA. Pena: Pena de peru. Peso: 40,5g. Dimensões: Base: 17 cm de circunferência: Pena: 16 cm. Total: 21 cm, penas naturais na cor branca, formato anatômico, 1ª qualidade.</t>
  </si>
  <si>
    <t>Conjunto Rede mais Raquete para ping pong - Material: Madeira e borracha, cores: preta e vermelha, peso aproximado: 160 g, dimensões aproximadas do produto (C x L x P): 26 cm x 15,5 cm x 1,0 cm, 1ª qualidade.</t>
  </si>
  <si>
    <t>Jogo Banco Imobiliário – Cartas, tamanho grande, dimensões aproximadas 5x50x26cm.</t>
  </si>
  <si>
    <t>Baralho – Estojo contendo 2 baralhos, 54 cartas cada baralho, material 100% plástico, durável, lavável,  medidas aproximadas da carta 8,9x5,7 cm.</t>
  </si>
  <si>
    <t>kit</t>
  </si>
  <si>
    <t>Bomba de ar manual – Bomba para encher bolas, acompanha bico, portátil, 1ª qualidade.</t>
  </si>
  <si>
    <t>Cesta para basquete – aro em ferro 36 diâmetro, e rede de nylon, 1ª qualidade.</t>
  </si>
  <si>
    <t>Jogo de Damas – tabuleiro cartonado, jogo tradicional, material plástico ou madeira, 24 peças coloridas, 1ª qualidade.</t>
  </si>
  <si>
    <t>Jogo de Dominó – jogo tradicional com estojo, pedras brancas, 28 peças, medidas aproximadas: 07x4,8x2,4, peças com numeração pintadas em preto, 1ª qualidade.</t>
  </si>
  <si>
    <t>Jogo de Memória – adulto, mínimo 27 pares, material cartonado, 1ª qualidade.</t>
  </si>
  <si>
    <t>Jogo Uno – Jogo tradicional, Adulto, material cartonado, tamanho padrão, 1ª qualidade.</t>
  </si>
  <si>
    <t>Jogo Ludo – Jogo tradicional com tabuleiro, medidas aproximadas: 24x24x0,3 cm, em madeira fibrossintética, 16 pedras a 4 cores, confeccionadas em EVA, dado em PVC, acondicionado em embalagem plástica, 1ª qualidade.</t>
  </si>
  <si>
    <t>Rede para Vôlei com Mastros – kit contendo rede e mastros, Rede - Material: confeccionada em  poliéster de alta densidade 1,5 mm , Medida: 9,50 x 1,00 m, Faixa: Sintética de 5cm de largura, cor branca, Mastro (par) – perfil tubular metálico desmontável, regulagem de altura para todas modalidades, altura 2,25 m. 1ª qualidade.</t>
  </si>
  <si>
    <t xml:space="preserve"> Jogo de Xadrez – Jogo tradicional, estojo e peças em plásticos, medidas: 26,5 x 3,5 x 13,5 cm. 1ª qualidade.</t>
  </si>
  <si>
    <t>Jogo de Bicos para encher bolas – Contendo 7 peças, sendo 1 tubo de borracha com duas pontas adaptadoras de metal, 5 bicos de ferro e 1 bico de plástico para infláveis, 1ª qualidade.</t>
  </si>
  <si>
    <t>Mesa de Ping Pong – Mesa de ping pong confeccionada em 15 mm em MDF, dobrável, medidas aproximadas 2,74 X 1,52x 0,76, pés dobráveis em madeira maciça, linhas demarcatórias brancas, kit com rede, suporte para rede, 2 (duas) raquetes emborrachadas em pino, bolas), cor azul, 1ª qualidade.</t>
  </si>
  <si>
    <t>Cadeado tipo Tetra com chaves, 16 pinos, confeccionado em latão maciço e aço temperado.  Tamanho: CRT- 50 mm., com segredo único instalado pelo fabricante, sendo um segredo a cada 50 cadeados (total de 10 segredos). 1ª qualidade.</t>
  </si>
  <si>
    <t>Algema – fabricada em aço carbono 1020, dentes e catracas fresadas e usinadas, catraca com triplo dente, destorcedores em aço carbono 1020, super trava de segurança, distância entre as algemas de 4 cm., abertura máxima de 75 mm., abertura mínima de 55 mm., exclusivo sistema de bloqueio da fechadura de fácil acionamento que não necessita a ponta de chave para travá-la, acabamento em níquel, acompanha duas chaves em aço inox 304, peso aproximado: 330 g.. 1ª qualidade.</t>
  </si>
  <si>
    <t>Detectores de Metais Portáteis</t>
  </si>
  <si>
    <t>Lanterna Manual Recarregável LED
Lanterna de longo alcance recarregável, lâmpada halógena, no mínimo 10.000.000 de velas, controle de intensidade, intensidade de no mínimo 7.000 lux, bateria recarregável, com 2 baterias, 220V, resistente a umidade, material resistente. 32x14,5x7cm</t>
  </si>
  <si>
    <t>Portal Detector de Metal</t>
  </si>
  <si>
    <t>Pochete de Perna FB717 – Preta – Fox Boy</t>
  </si>
  <si>
    <t>Luminária de emergência 60 leds 3w</t>
  </si>
  <si>
    <r>
      <rPr>
        <sz val="11"/>
        <color rgb="FF000000"/>
        <rFont val="Calibri"/>
        <family val="2"/>
        <charset val="1"/>
      </rPr>
      <t>Locação de</t>
    </r>
    <r>
      <rPr>
        <b/>
        <sz val="11"/>
        <color rgb="FF000000"/>
        <rFont val="Calibri"/>
        <family val="2"/>
        <charset val="1"/>
      </rPr>
      <t xml:space="preserve"> </t>
    </r>
    <r>
      <rPr>
        <sz val="11"/>
        <color rgb="FF000000"/>
        <rFont val="Calibri"/>
        <family val="2"/>
        <charset val="1"/>
      </rPr>
      <t xml:space="preserve">veículo </t>
    </r>
    <r>
      <rPr>
        <b/>
        <sz val="11"/>
        <color rgb="FF000000"/>
        <rFont val="Calibri"/>
        <family val="2"/>
        <charset val="1"/>
      </rPr>
      <t>tipo sedan, mínimo 1.4</t>
    </r>
    <r>
      <rPr>
        <sz val="11"/>
        <color rgb="FF000000"/>
        <rFont val="Calibri"/>
        <family val="2"/>
        <charset val="1"/>
      </rPr>
      <t>, sem motorista, com combustível, manutenção e  Km. livre</t>
    </r>
  </si>
  <si>
    <r>
      <rPr>
        <sz val="11"/>
        <color rgb="FF000000"/>
        <rFont val="Calibri"/>
        <family val="2"/>
        <charset val="1"/>
      </rPr>
      <t>Locação de</t>
    </r>
    <r>
      <rPr>
        <b/>
        <sz val="11"/>
        <color rgb="FF000000"/>
        <rFont val="Calibri"/>
        <family val="2"/>
        <charset val="1"/>
      </rPr>
      <t xml:space="preserve"> </t>
    </r>
    <r>
      <rPr>
        <sz val="11"/>
        <color rgb="FF000000"/>
        <rFont val="Calibri"/>
        <family val="2"/>
        <charset val="1"/>
      </rPr>
      <t xml:space="preserve">veículo </t>
    </r>
    <r>
      <rPr>
        <b/>
        <sz val="11"/>
        <color rgb="FF000000"/>
        <rFont val="Calibri"/>
        <family val="2"/>
        <charset val="1"/>
      </rPr>
      <t xml:space="preserve">tipo van, </t>
    </r>
    <r>
      <rPr>
        <sz val="11"/>
        <color rgb="FF000000"/>
        <rFont val="Calibri"/>
        <family val="2"/>
        <charset val="1"/>
      </rPr>
      <t>sem motorista, com combustível e manutenção.</t>
    </r>
  </si>
  <si>
    <t>Café Da Manhã</t>
  </si>
  <si>
    <t>Almoço</t>
  </si>
  <si>
    <t>Lanche da tarde</t>
  </si>
  <si>
    <t>Jantar</t>
  </si>
  <si>
    <t>Ceia Noturna</t>
  </si>
  <si>
    <t>Fornecimento de medicamentos e correlatos abrangendo produtos hospitalares e complementos alimentares, constantes na tabela de preços da ABCFARMA – Associação Brasileira do Comércio Farmacêutico, para atender crianças e adolescentes internados nas unidades administradas pelo Grupo Executivo de Apoio a Crianças e Adolescentes.</t>
  </si>
  <si>
    <t>Lote</t>
  </si>
  <si>
    <t>Computador - CPU, Monitor, Teclado, Mouse e cabos</t>
  </si>
  <si>
    <t>Notebook</t>
  </si>
  <si>
    <t>DataShow</t>
  </si>
  <si>
    <t>Armário de Aço com Tranca - 03 prateleiras reguláveis; 1 prateleira fixa. Medidas: altura 2000mm x largura 900mm x profundidade 400mm</t>
  </si>
  <si>
    <t>Armário de aço com Tranca com 04 gavetas (tipo arquivo)</t>
  </si>
  <si>
    <t xml:space="preserve">Armário de aço baixo com tranca - 2 prateleiras 
</t>
  </si>
  <si>
    <t>Lavadora Horizontal com Barreira - Lavadora De Roupa 50kg Industrial</t>
  </si>
  <si>
    <t>Mesa para professor com cadeira - modelo FDE - Mesa para Professor com 02 gavetas, tamanho: 1m x 0,6m x 0,74cm.
Cadeira em melanímico ou fórmica: 44cm x 37cm x 37cm, tubo de 30cm x 30cm, pintura eletrostática epoxi pó.</t>
  </si>
  <si>
    <t xml:space="preserve">Secadora de Roupas Industrial - 50kg.
</t>
  </si>
  <si>
    <t>Centrífuga de roupa industrial</t>
  </si>
  <si>
    <t>Tela de projeção com suporte (fixo) - 100 polegadas</t>
  </si>
  <si>
    <t>Armário Roupeiro para Vestiário com 16 Portas - Medidas aproximadas do Armário: (1,98 altura x 0,42 profundidade x 1,23 largura). Medidas aproximadas das portas: (0,45 altura x 0,29 largura). Fechamento através de cadeados. Ventilação por venezianas em todas as portas. Pintura epóxi com tratamento anti – ferrugem. Garantia mínima: 3 meses contra defeito de fabricação. 1ª qualidade.</t>
  </si>
  <si>
    <t>Cadeado para armário, tamanho aproximado: 25mm., material: ferro e aço, cada um com duas chaves. 1ª qualidade.</t>
  </si>
  <si>
    <t>Cadeira giratória presidente tela (Base Standard Diretor Preta, Macanismo Relax)</t>
  </si>
  <si>
    <t>Cadeira Giratórioa Secretária com de braço e com estofamento</t>
  </si>
  <si>
    <t>Cadeiras 4 pés fíxos</t>
  </si>
  <si>
    <t>Conjunto de 4 cadeiras e 1 mesa de Polipropireno, cor branca com encosto de braços das cadeiras</t>
  </si>
  <si>
    <t>Mesa de Reunião 12 lugares</t>
  </si>
  <si>
    <t>Mesa para computador - Matéria-Prima: MDP Revestimento: película de celulose
Gavetas: Corrediças Metálicas 2 
Sistema de Montagem: Cavilhas e Minifix 
Dimensões Externas Aproximadas (L x A x P) 
A = 77 cm
L = 164,8 cm
P = 104.8 cm
 A = 77 cm
L = 164,8 cm
P = 104.8 cm</t>
  </si>
  <si>
    <t>Mesa para Escritório em L medindo 1,20 x 1,00 m., com duas gavetas. Dimensões
140x100 cm x 60 cm x 75 cm, 1ª qualidade.</t>
  </si>
  <si>
    <t>Mesa para Refeitório 10 Lugares Tampo MDF 30mm Fórmica,  Banco escamoteável, estrutura reforçada Tampo MDF 30mm Fórmica</t>
  </si>
  <si>
    <t>Mesa grande para trabalhos manuais:  (artesanatos) (350 x150) - (350 X 150) 
Altura79cm, Largura 181 cm, Profundidade 96 cm, Peso 38,5 kg</t>
  </si>
  <si>
    <t>Projetor Multimidia</t>
  </si>
  <si>
    <t>Geladeira/Refrigerador – 1 porta, cor branca, mínimo 230 litros, 220 v.</t>
  </si>
  <si>
    <t>Freezer – Horizontal, 1 porta, capacidade mínima 300 litros, 220V.</t>
  </si>
  <si>
    <t xml:space="preserve">Aparelho de Telefone fixo sem fio
</t>
  </si>
  <si>
    <t>Ar Condicionado, 12.000 BTUs + instalação</t>
  </si>
  <si>
    <t xml:space="preserve">Ar Condicionado, 18.000 BTUs </t>
  </si>
  <si>
    <t>Armário  Claviculário  Organizador de chaves - 60 chaves - Medidas: Largura - 40 cm | Altura - 52 cm | Profundidade - 09 cm</t>
  </si>
  <si>
    <t>Armário de cozinha, mínimo 5 Portas e 04 gavetas</t>
  </si>
  <si>
    <t>Armário de Vitrine, 1 porta</t>
  </si>
  <si>
    <t>Armário aéreo para cozinha - Armário de Parede 3 Portas</t>
  </si>
  <si>
    <t>Armário de vitrine, 02 portas</t>
  </si>
  <si>
    <t>Bancada Industrial para ferramentas 650x436 ou maior, Modelo BM-N Tampo em madeira OSB 20 mm
Acompanha manta de borracha de 2 mm
Capacidade distribuida: 100 kg</t>
  </si>
  <si>
    <t>Bebedouro Eletrônico Refrigerado de Água - Bebedouro de Mesa, cor branca. Potência mínima 80 w., 220 v., duas torneiras desmontáveis para água gelada e natural, bandeja de água removível, indicador luminoso e alças laterais. Suporta galões de até 20 litros, altura máxima dos copos 15 cm., peso aproximado 5 kg.</t>
  </si>
  <si>
    <t>Fogão Industrial - Fogão: Mesa esmaltada, painel e coluna pintado, Grelha da mesa: Ferro fundido, Queimadores: Ferro fundido e latão
Fogão 4 bocas à Gás Industrial Imperador Com Forno 2203 Preto - Clarice
Bocas 4
Queimadores 2 queimadores triplos e 2 queimadores duplos
Queimadores
Potência dos queimadores 2 de 5,5 KW  e 2 de 4,0 KW</t>
  </si>
  <si>
    <t>Forno Industrial - Medidas Internas da Câmara:
Altura: 270mm.
Largura: 800mm.
Profundidade: 600mm.
- Medidas Externas:
Altura: 1510mm.
Largura: 920mm.
Profundidade: 645mm.
Consumo de gás: 1,06kg/h.</t>
  </si>
  <si>
    <t>CARRO PLATAFORMA Características do produto: Aço inox 304, liga 18.8. Alça tubular Ø 1 1/4. Plataforma lisa com capacidade para 300Kg. 04 rodízios giratórios de Ø4´, sendo os frontais com freio. Dimensões: 900x530x150mm. Soldas em atmosfera inerte de argônio, invisíveis. Garantia mínima de 12 meses</t>
  </si>
  <si>
    <t>FORNO COMBINADO A GÁS (GLP) Características do produto: Forno Combinado a gás (Natural ou GLP) com capacidade para 20 GNs 1/1x65mm (compatível com GNs de demais profundidades e grelhas), Temperatura de câmara varia de 50ºC a 250ºC. Comando em teclado eletrônico e mostrador em display digital para temperatura de câmara e tempo. Possui as funções de assar com ar seco, assar com vapor combinado, cozinhar ao vapor, grelhar, gratinar/corar, regenerar, descongelar com tecla de acionamento rápido para ar quente, cozinhar ao vapor, vapor combinado e cool down (esfriamento). Geração de vapor por injeção automática e direta de água na câmara de cocção, com nível de vapor regulável para: baixo, médio e alto. Amplo visor frontal com vidro duplo/temperado Iluminação interna com comando no painel. Possui cantos arredondados e dreno para facilitar a higienização. Aquecimento a Gás, Largura (mm) 967 Prof. (mm) 1560 Altura (mm) 1961 Potencia Total (KW) 16,1, totalmente em aço inoxidável. Tamanho padrão internacional, compatível com todos os fornos combinados. Utilizada na preparação de legumes e carnes que não se deseja reter líquidos na preparação. O equipamento deve ter Assistência Técnica Local. Garantia mínima de 12 meses.</t>
  </si>
  <si>
    <t>BATEDEIRA INDUSTRIAL
AMASSADEIRA RAPIDA 15 Kg PARA PADARIA Características do produto: Potência: Monofásica - motor de 2 CV; 220v. Velocidade: 286 RPM; Peso Líquido aproximado: 69 Kg; Peso Bruto aproximado: 82 Kg; Dim.: 730 x 460 x 650mm</t>
  </si>
  <si>
    <t>Cadeiras Longarina 3 assentos</t>
  </si>
  <si>
    <t>Cama de solteiro para descanso</t>
  </si>
  <si>
    <t>Forno de Micro-ondas – capacidade mínima de 30 litros. Informações técnicas: consumo aproximado (kw/h) – 1350W; potência mínima (w) – 800W; possui timer, display digital, relógio, luz interna, prato giratório, teclas pré-programadas, trava de segurança; voltagem – 220V. Dimensões aproximadas (AxLxP): 30 x 53,9 x 42 cm., peso aproximado: 16kg.. Conteúdo da embalagem: 1 (um) micro-ondas, manual de instruções e 1 (um) prato giratório.</t>
  </si>
  <si>
    <t>Máquina elétrica profissional para corte e acabamento de cabelo, 220 V., mínimo de 9 (nove) pentes removíveis de alturas diferentes, lâminas de aço inoxidável anti-ferrugem, para uso com ou sem fio, cabelos secos ou molhados, autonomia de no mínimo 50 (cinquenta) minutos de corte contínuo sem fio, longa durabilidade,  bateria recarregável, estrutura robusta, resistente a impactos, leve e fácil manuseio, silenciosa, acompanha kit com pentes e acessórios para regulagem de altura do corte, capa protetora, carregador e base para apoio da máquina, manual em português .Garantia mínima de 6 meses. 1ª qualidade.</t>
  </si>
  <si>
    <t>Mesa de Pebolim – Mesa confeccionada em madeira maciça com marcações, bonecos em polipropileno colorido, medidas aproximadas 87cmx78cmx1, 35m, acompanha 1 bola, varões passantes embutidos, coletor de bolas, peso aproximado 37 kg, garantia mínima 3 meses, 1ª qualidade.</t>
  </si>
  <si>
    <t>Autoclave Horizontal Analógica 20 litros</t>
  </si>
  <si>
    <t>Biombo Triplo Algodão Cru c/ 2 Rodízios, Estrutura em tubo de aço redondo, Dobrável para os dois lados com eixos giratórios, Rodízios giratórios nas laterais, Pés de apoio protegidos por ponteiras plásticas, pintura epoxi, dobrável para ambos os lados, com eixos giratórios, rodízios giratórios nas laterais e pés de apoio protegidos por ponteiras plásticas.</t>
  </si>
  <si>
    <t>Aparelho de Aerosol - Característica elétrica: 12 V. AC 50/60 Hz.
Taxa de nebulização 0,2 - 1 ml. (cc)/minuto.
Tamanho das partículas 0,5 - 10,0 microns.</t>
  </si>
  <si>
    <t>Carro Maca - Grades Laterais, Suporte para Soro e Rodízios</t>
  </si>
  <si>
    <t>Autoclave esterilização horizontal com painel em led, câmara de parede simples do tipo gravitacional, com geração de vapor na própria câmara e despressurização manual. Câmara em Aço inoxidável; Pintura Eletrostática a pó híbrido (epóxi e poliéster) antiferruginosa; Capacidade: 21 L; Voltagem: 220 V; Potência: 1100 W;  Frequência: 50/60 HZ; Temperatura de trabalho: 121ºC a 134ºC;</t>
  </si>
  <si>
    <t>Balança Digital Corporal, Plataforma de aço inox e vidro temperado. Display de LCD.
4 sensores. 2 pilhas AAA de 1,5 V; Capacidade máxima: 180 kg</t>
  </si>
  <si>
    <t>Monitor de Pressão Arterial de Braço Profissional automático com Braçadeira Universal, pilhas AAA, mémoria de leituras anteriores, indicação de arritmia cardíaca, acompanha estojo.</t>
  </si>
  <si>
    <t>Termômetro clinico digital infravermelho testa, sem contato, com memória, Alimentação 2 pilhas AAA</t>
  </si>
  <si>
    <t>Oxímetros de dedo portátil digital visor LED, dupla fonte de luz (LED vermelha e LED infravermelha) e um fotodetector, verificação de pulso e SpO2, alimentação com 2 pilhas AAA</t>
  </si>
  <si>
    <t>Termômetros digital clinico corporal simples, Display LCD, Memória de medição, Desligamento automático, Beep sonoro de aviso de medição, alimentação por 01 Bateria de lítio 1,5V.</t>
  </si>
  <si>
    <t xml:space="preserve">Reanimador manual (tipo Ambu) de Silicone adulto completo, autoclavável, com reservatório e mascara facial </t>
  </si>
  <si>
    <t>Esfigmomanômetro Aparelho De Pressão Adulto Nylon Velcro Preto; Braçadeira de 52 x 14 cm confeccionada em tecido nylon; Manômetro: Com escala de 0 a 300 mmHg; Manguito e tubos em PVC; Pera Insufladora em PVC; Válvula em metal cromado</t>
  </si>
  <si>
    <t>Estetoscópio Professional Adulto Preto, Olivas macias com encaixe sem rosca, Tubo de PVC com Lúmen Único, Auscultador (campânula) duplo em aço inox</t>
  </si>
  <si>
    <t>Kit Monitor de Glicemia Completo (Lancetador+ Lancetas+ Tiras Chip+ Monitor+Estojo) Armazena 500 resultados com data e horário, Conexão USB para transferência dos resultados para o computador, Pilha: CR 2032</t>
  </si>
  <si>
    <t>Refrigerador Degelo Prático com Controle de Temperatura, 240L, Branco, 1 porta, com congelador interno</t>
  </si>
  <si>
    <t>Lanterna Clínica LED 3V, metal leve de alta qualidade, Alimentação 2 pilhas AAA</t>
  </si>
  <si>
    <t>Cadeira De Rodas Aço carbono com pintura epoxi, Dobrável, Largura: 68 cm / Comprimento: 107,5 cm / Altura: 97 cm, Assento 44 Cm,  suporta até 120kg</t>
  </si>
  <si>
    <t xml:space="preserve">Fita Métrica Autoadesiva Rolha de Trilha Cônica 200 Cm, Largura: 13mm/0.51 polegadas, branca, em aço </t>
  </si>
  <si>
    <t>Armário Vitrine Hospitalar Para Medicamentos 01 Porta, Pintura eletróstatica, Estrutura em chapa nº16 (1,50mm), Fundo e teto em chapa nº22 (0,75mm) e Porta, laterais e 3 prateleiras em vidro transparente de 3mm</t>
  </si>
  <si>
    <t>Armário de Aço Organizador Multiuso com chave, 2 portas, 4 Prateleiras, Pintura Cinza Eletrostática / Epóxi, Chapa das prateleiras: 26 (0,45mm),  Chapa das travas: 20 (0,90mm), Dimensões aprox.: Altura: 198cm X Largura: 120cm X Profundidade: 45cm</t>
  </si>
  <si>
    <t>Escada para maca em inox 02 degraus, pés com ponteiras de borracha, piso com borracha antiderrapante, Peso suportado: 150kg</t>
  </si>
  <si>
    <t>Kit alicate de cutícula com espátula e palito de unha inox profissional</t>
  </si>
  <si>
    <t>Bandeja Aço Inox 30 x 20 x 4cm</t>
  </si>
  <si>
    <t>Cuba Rim em Aço Inox - 26 x 12 cm 700 ml</t>
  </si>
  <si>
    <t>Tesoura Cirúrgica 15cm Reta Fina/fina em aço inox</t>
  </si>
  <si>
    <t>Pinça Anatômica Dissecção Com Serrilha em aço inox 14cm</t>
  </si>
  <si>
    <t>Pinça cirúrgica em aço inoxidável kelly reta tamanho 14cm</t>
  </si>
  <si>
    <t>Cuba Assepsia em aço Inox  tamanho 9x4.5cm, capacidade de 240 ml.</t>
  </si>
  <si>
    <t>CASE Itaberaí - Capacidade Estimada de Atendimento: 58 adolescentes</t>
  </si>
  <si>
    <t>Folha de Pagamento Estimada</t>
  </si>
  <si>
    <t>Salário Estimado a ser pago pela OS (Baseado em Pesquisa de  Mercado)</t>
  </si>
  <si>
    <t>Estratégico e Tático</t>
  </si>
  <si>
    <t>Profissional/Área</t>
  </si>
  <si>
    <t>Nº de Servidores</t>
  </si>
  <si>
    <t>Vencimento por Servidor</t>
  </si>
  <si>
    <t>Encargos Trabalhistas (68,17% do vencimento)</t>
  </si>
  <si>
    <t>Férias</t>
  </si>
  <si>
    <t>Encargos Trabalhistas - Férias (11,11% férias)</t>
  </si>
  <si>
    <t>13º Salário</t>
  </si>
  <si>
    <t>Encargos Trabalhistas - 13º Salário (8,33 do 13° Salário)</t>
  </si>
  <si>
    <t>Despesa Mensal por Servidor</t>
  </si>
  <si>
    <t>Despesa Anual por servidor</t>
  </si>
  <si>
    <t>Despesa Mensal Total</t>
  </si>
  <si>
    <t>Despesa Anual Total</t>
  </si>
  <si>
    <t>Educador Social/Agente Educacional</t>
  </si>
  <si>
    <t>Assistente Operacional Social/Setor Administrativo</t>
  </si>
  <si>
    <t>Serviço Social</t>
  </si>
  <si>
    <t>Pedagogia</t>
  </si>
  <si>
    <t>Enfermagem</t>
  </si>
  <si>
    <t>Psicologia</t>
  </si>
  <si>
    <t>Direito</t>
  </si>
  <si>
    <t>Arteterapeuta</t>
  </si>
  <si>
    <t>Musicoterapeuta</t>
  </si>
  <si>
    <t>Técnico em Enfermagem</t>
  </si>
  <si>
    <t xml:space="preserve">Auxiliar de Serviços Gerais </t>
  </si>
  <si>
    <t>Monitor de Oficina</t>
  </si>
  <si>
    <t>Motorista</t>
  </si>
  <si>
    <t>SUBTOTAL</t>
  </si>
  <si>
    <t>Chefia</t>
  </si>
  <si>
    <t>Diretor de Atendimento Socioeducativo</t>
  </si>
  <si>
    <t>Coordenador Geral</t>
  </si>
  <si>
    <t>Coordenador Técnico</t>
  </si>
  <si>
    <t>Coordenador de Ensino/Profissionalização</t>
  </si>
  <si>
    <t>Coordenador de Plantão</t>
  </si>
  <si>
    <t>Coordenador Pedagógico</t>
  </si>
  <si>
    <t xml:space="preserve">Coordenador de Segurança </t>
  </si>
  <si>
    <t>Coordenador Administrativo</t>
  </si>
  <si>
    <t xml:space="preserve">Coordenador de Atividades </t>
  </si>
  <si>
    <t>Previdência</t>
  </si>
  <si>
    <t>Imposto de Renda</t>
  </si>
  <si>
    <t>até 1693</t>
  </si>
  <si>
    <t>até 1903,98</t>
  </si>
  <si>
    <t>isento</t>
  </si>
  <si>
    <t>1694 - 2822,9</t>
  </si>
  <si>
    <t>1903,99 - 2826,65</t>
  </si>
  <si>
    <t>2822,91 - 5645</t>
  </si>
  <si>
    <t>2826,66 - 3751,05</t>
  </si>
  <si>
    <t>3751,06 - 4664,68</t>
  </si>
  <si>
    <t>Valor Global Estimado + Rateio (3%) por ano</t>
  </si>
  <si>
    <t>Sistema de Vídeo Monitoramento por Câmeras</t>
  </si>
  <si>
    <t>CONTA</t>
  </si>
  <si>
    <t>MÊS/ANO</t>
  </si>
  <si>
    <t>VALOR</t>
  </si>
  <si>
    <t>Centro de Atendimento Socioeducativo CASE Goiânia</t>
  </si>
  <si>
    <t>Total</t>
  </si>
  <si>
    <t>Valor Aproximado para efeito de projeção de despesas</t>
  </si>
  <si>
    <t>Valor total 12 meses</t>
  </si>
  <si>
    <t>Valor mensal</t>
  </si>
  <si>
    <t>Fornecimento de Refeições*</t>
  </si>
  <si>
    <t>* Cuja referência de volores são os Processos SEI 202110319001439 / 202110319001442 / 202110319001443</t>
  </si>
  <si>
    <t>Prestação de serviços técnicos de conservação, reparo, reforma, restauração e manutenção predial, preventiva e corretiva, nas instalações hidrossanitárias, instalações elétricas, sistema de segurança e combate a incêndio, portões, grades, alojamentos, fechaduras, serviços de marcenaria. Cuja referência de valores é o Processo SEI 202110319001521.</t>
  </si>
  <si>
    <t>Vídeo Monitoramento</t>
  </si>
  <si>
    <t>Contratação de empresa para prestação serviço de vídeo monitoramento das unidades socioeducativas pelo período de 12 (doze) meses. Cuja referência de valores é Processo SEI 202110319003881</t>
  </si>
  <si>
    <t>Fundo Especial da Criança e do Jovem</t>
  </si>
  <si>
    <t>Agua</t>
  </si>
  <si>
    <t>Esgoto</t>
  </si>
  <si>
    <t>VALOR TOTAL</t>
  </si>
  <si>
    <t>Contrato Empresa OI S.A</t>
  </si>
  <si>
    <t>ENERGIA ELÉTRICA</t>
  </si>
  <si>
    <t>TELEFONIA E INTERNET</t>
  </si>
  <si>
    <t>Prestação de Serviçõs de Telecomunicações para Tráfego de Dados das Aplicações interligando exclusivamente o Sistema Socioeducativo, Cuja referência de valores é Processo SEI 202010319001044</t>
  </si>
  <si>
    <t>Valor mensal por unidade (9 unidades)*</t>
  </si>
  <si>
    <t>* Há época do período analisado estavam em funcionamento as unidades de Semi-Liberdade, atualmente desativadas e o Centro de Internação Provisório, extindo em maio de 2021</t>
  </si>
  <si>
    <t>Valor 12 MESES / unidade**</t>
  </si>
  <si>
    <t>** Foi considerada apenas a despesa com abastecimento de água, uma vez que a unidade está localizada em área urbana descontínua, sem rede de recolhimento de esgoto.</t>
  </si>
  <si>
    <t>DIÁRIAS DE SERVIDORES</t>
  </si>
  <si>
    <t>DIÁRIAS DE SERVIDORES OPERACIONAIS E DIRETORIAS</t>
  </si>
  <si>
    <t>TOTAL DE SERVIDORES</t>
  </si>
  <si>
    <t>VALOR DIÁRIA SEM PERNOITE</t>
  </si>
  <si>
    <t>DESPESA COM ABASTECIMENTO DE AGUA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</si>
</sst>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R$&quot;\ * #,##0.00_-;\-&quot;R$&quot;\ * #,##0.00_-;_-&quot;R$&quot;\ * &quot;-&quot;??_-;_-@_-"/>
    <numFmt numFmtId="164" formatCode="_-&quot;R$ &quot;* #,##0.00_-;&quot;-R$ &quot;* #,##0.00_-;_-&quot;R$ &quot;* \-??_-;_-@_-"/>
    <numFmt numFmtId="165" formatCode="&quot;R$ &quot;#,##0.00"/>
    <numFmt numFmtId="166" formatCode="&quot;R$&quot;#,##0.00"/>
    <numFmt numFmtId="167" formatCode="_-* #,##0.00_-;\-* #,##0.00_-;_-* \-??_-;_-@_-"/>
    <numFmt numFmtId="168" formatCode="_-&quot;R$&quot;* #,##0.00_-;&quot;-R$&quot;* #,##0.00_-;_-&quot;R$&quot;* \-??_-;_-@_-"/>
    <numFmt numFmtId="169" formatCode="&quot;R$ &quot;#,##0.00;[Red]&quot;-R$ &quot;#,##0.00"/>
    <numFmt numFmtId="170" formatCode="&quot;R$&quot;\ #,##0.00"/>
    <numFmt numFmtId="171" formatCode="_-[$R$-416]\ * #,##0.00_-;\-[$R$-416]\ * #,##0.00_-;_-[$R$-416]\ * &quot;-&quot;??_-;_-@_-"/>
  </numFmts>
  <fonts count="28" x14ac:knownFonts="1">
    <font>
      <sz val="11"/>
      <color rgb="FF000000"/>
      <name val="Calibri"/>
      <charset val="1"/>
    </font>
    <font>
      <sz val="11"/>
      <color rgb="FF000000"/>
      <name val="Calibri"/>
      <family val="2"/>
      <charset val="1"/>
    </font>
    <font>
      <b/>
      <sz val="11"/>
      <name val="Calibri"/>
      <family val="2"/>
      <charset val="1"/>
    </font>
    <font>
      <b/>
      <sz val="11"/>
      <color rgb="FF000000"/>
      <name val="Calibri"/>
      <family val="2"/>
      <charset val="1"/>
    </font>
    <font>
      <b/>
      <sz val="11"/>
      <color rgb="FFFFFFFF"/>
      <name val="Calibri"/>
      <family val="2"/>
      <charset val="1"/>
    </font>
    <font>
      <sz val="11"/>
      <name val="Calibri"/>
      <family val="2"/>
      <charset val="1"/>
    </font>
    <font>
      <sz val="16"/>
      <name val="Calibri"/>
      <family val="2"/>
      <charset val="1"/>
    </font>
    <font>
      <b/>
      <sz val="16"/>
      <name val="Calibri"/>
      <family val="2"/>
      <charset val="1"/>
    </font>
    <font>
      <sz val="14"/>
      <name val="Calibri"/>
      <family val="2"/>
      <charset val="1"/>
    </font>
    <font>
      <b/>
      <sz val="14"/>
      <color rgb="FFFFFFFF"/>
      <name val="Calibri"/>
      <family val="2"/>
      <charset val="1"/>
    </font>
    <font>
      <sz val="11"/>
      <color rgb="FFFFFFFF"/>
      <name val="Calibri"/>
      <family val="2"/>
      <charset val="1"/>
    </font>
    <font>
      <b/>
      <sz val="16"/>
      <color rgb="FFFFFFFF"/>
      <name val="Calibri"/>
      <family val="2"/>
      <charset val="1"/>
    </font>
    <font>
      <b/>
      <sz val="12"/>
      <color rgb="FF000000"/>
      <name val="Calibri"/>
      <family val="2"/>
      <charset val="1"/>
    </font>
    <font>
      <sz val="12"/>
      <color rgb="FF000000"/>
      <name val="Calibri"/>
      <family val="2"/>
      <charset val="1"/>
    </font>
    <font>
      <sz val="10"/>
      <name val="Calibri"/>
      <family val="2"/>
      <charset val="1"/>
    </font>
    <font>
      <sz val="11"/>
      <color rgb="FF000000"/>
      <name val="Calibri"/>
      <charset val="1"/>
    </font>
    <font>
      <b/>
      <sz val="12"/>
      <name val="Calibri"/>
      <family val="2"/>
      <charset val="1"/>
    </font>
    <font>
      <sz val="12"/>
      <name val="Calibri"/>
      <family val="2"/>
      <charset val="1"/>
    </font>
    <font>
      <b/>
      <sz val="14"/>
      <color theme="0"/>
      <name val="Calibri"/>
      <family val="2"/>
    </font>
    <font>
      <b/>
      <sz val="11"/>
      <color theme="1"/>
      <name val="Calibri"/>
      <family val="2"/>
      <scheme val="minor"/>
    </font>
    <font>
      <sz val="9"/>
      <color rgb="FF000000"/>
      <name val="Calibri"/>
      <family val="2"/>
      <charset val="1"/>
    </font>
    <font>
      <sz val="10"/>
      <color rgb="FF000000"/>
      <name val="Calibri"/>
      <family val="2"/>
      <scheme val="minor"/>
    </font>
    <font>
      <b/>
      <sz val="11"/>
      <color rgb="FF000000"/>
      <name val="Calibri"/>
      <family val="2"/>
    </font>
    <font>
      <sz val="11"/>
      <color rgb="FF000000"/>
      <name val="Calibri"/>
      <family val="2"/>
    </font>
    <font>
      <b/>
      <sz val="12"/>
      <color rgb="FF000000"/>
      <name val="Calibri"/>
      <family val="2"/>
    </font>
    <font>
      <sz val="12"/>
      <color rgb="FF000000"/>
      <name val="Calibri"/>
      <family val="2"/>
    </font>
    <font>
      <b/>
      <sz val="12"/>
      <color theme="1"/>
      <name val="Calibri"/>
      <family val="2"/>
      <scheme val="minor"/>
    </font>
    <font>
      <sz val="12"/>
      <color rgb="FF000000"/>
      <name val="Calibri"/>
      <family val="2"/>
      <scheme val="minor"/>
    </font>
  </fonts>
  <fills count="16">
    <fill>
      <patternFill patternType="none"/>
    </fill>
    <fill>
      <patternFill patternType="gray125"/>
    </fill>
    <fill>
      <patternFill patternType="solid">
        <fgColor rgb="FFFFC000"/>
        <bgColor rgb="FFFF9900"/>
      </patternFill>
    </fill>
    <fill>
      <patternFill patternType="solid">
        <fgColor rgb="FFDBEEF4"/>
        <bgColor rgb="FFD9D9D9"/>
      </patternFill>
    </fill>
    <fill>
      <patternFill patternType="solid">
        <fgColor rgb="FF548DD4"/>
        <bgColor rgb="FF4F81BD"/>
      </patternFill>
    </fill>
    <fill>
      <patternFill patternType="solid">
        <fgColor rgb="FFFFFFFF"/>
        <bgColor rgb="FFFFFFCC"/>
      </patternFill>
    </fill>
    <fill>
      <patternFill patternType="solid">
        <fgColor rgb="FFD8D8D8"/>
        <bgColor rgb="FFD9D9D9"/>
      </patternFill>
    </fill>
    <fill>
      <patternFill patternType="solid">
        <fgColor rgb="FF4F81BD"/>
        <bgColor rgb="FF548DD4"/>
      </patternFill>
    </fill>
    <fill>
      <patternFill patternType="solid">
        <fgColor rgb="FF376092"/>
        <bgColor rgb="FF4F81BD"/>
      </patternFill>
    </fill>
    <fill>
      <patternFill patternType="solid">
        <fgColor rgb="FF95B3D7"/>
        <bgColor rgb="FFA6A6A6"/>
      </patternFill>
    </fill>
    <fill>
      <patternFill patternType="solid">
        <fgColor rgb="FFB9CDE5"/>
        <bgColor rgb="FFCCCCCC"/>
      </patternFill>
    </fill>
    <fill>
      <patternFill patternType="solid">
        <fgColor rgb="FFBFBFBF"/>
        <bgColor rgb="FFCCCCCC"/>
      </patternFill>
    </fill>
    <fill>
      <patternFill patternType="solid">
        <fgColor rgb="FFD9D9D9"/>
        <bgColor rgb="FFD8D8D8"/>
      </patternFill>
    </fill>
    <fill>
      <patternFill patternType="solid">
        <fgColor rgb="FFA6A6A6"/>
        <bgColor rgb="FF95B3D7"/>
      </patternFill>
    </fill>
    <fill>
      <patternFill patternType="solid">
        <fgColor theme="4" tint="-0.249977111117893"/>
        <bgColor indexed="64"/>
      </patternFill>
    </fill>
    <fill>
      <patternFill patternType="solid">
        <fgColor theme="4" tint="0.59999389629810485"/>
        <bgColor indexed="64"/>
      </patternFill>
    </fill>
  </fills>
  <borders count="32">
    <border>
      <left/>
      <right/>
      <top/>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style="dotted">
        <color auto="1"/>
      </left>
      <right/>
      <top/>
      <bottom/>
      <diagonal/>
    </border>
    <border>
      <left style="dotted">
        <color auto="1"/>
      </left>
      <right style="dotted">
        <color auto="1"/>
      </right>
      <top/>
      <bottom/>
      <diagonal/>
    </border>
    <border>
      <left style="dotted">
        <color auto="1"/>
      </left>
      <right/>
      <top/>
      <bottom style="dotted">
        <color auto="1"/>
      </bottom>
      <diagonal/>
    </border>
    <border>
      <left style="dotted">
        <color auto="1"/>
      </left>
      <right style="dotted">
        <color auto="1"/>
      </right>
      <top/>
      <bottom style="dotted">
        <color auto="1"/>
      </bottom>
      <diagonal/>
    </border>
    <border>
      <left/>
      <right/>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top style="dotted">
        <color auto="1"/>
      </top>
      <bottom/>
      <diagonal/>
    </border>
    <border>
      <left style="thin">
        <color auto="1"/>
      </left>
      <right style="thin">
        <color auto="1"/>
      </right>
      <top style="thin">
        <color auto="1"/>
      </top>
      <bottom/>
      <diagonal/>
    </border>
    <border>
      <left style="dashed">
        <color auto="1"/>
      </left>
      <right style="dashed">
        <color auto="1"/>
      </right>
      <top style="thin">
        <color auto="1"/>
      </top>
      <bottom style="dashed">
        <color auto="1"/>
      </bottom>
      <diagonal/>
    </border>
    <border>
      <left style="dashed">
        <color auto="1"/>
      </left>
      <right/>
      <top style="dashed">
        <color auto="1"/>
      </top>
      <bottom style="dashed">
        <color auto="1"/>
      </bottom>
      <diagonal/>
    </border>
    <border>
      <left/>
      <right style="dashed">
        <color auto="1"/>
      </right>
      <top style="dashed">
        <color auto="1"/>
      </top>
      <bottom style="dashed">
        <color auto="1"/>
      </bottom>
      <diagonal/>
    </border>
    <border>
      <left/>
      <right/>
      <top style="thin">
        <color auto="1"/>
      </top>
      <bottom/>
      <diagonal/>
    </border>
    <border>
      <left/>
      <right/>
      <top style="dashed">
        <color auto="1"/>
      </top>
      <bottom/>
      <diagonal/>
    </border>
    <border>
      <left style="thin">
        <color auto="1"/>
      </left>
      <right/>
      <top style="thin">
        <color auto="1"/>
      </top>
      <bottom/>
      <diagonal/>
    </border>
    <border>
      <left style="dotted">
        <color auto="1"/>
      </left>
      <right style="dotted">
        <color auto="1"/>
      </right>
      <top style="dotted">
        <color auto="1"/>
      </top>
      <bottom style="dotted">
        <color auto="1"/>
      </bottom>
      <diagonal/>
    </border>
    <border>
      <left style="medium">
        <color rgb="FFCCCCCC"/>
      </left>
      <right style="medium">
        <color rgb="FFCCCCCC"/>
      </right>
      <top/>
      <bottom style="medium">
        <color rgb="FFCCCCCC"/>
      </bottom>
      <diagonal/>
    </border>
    <border>
      <left style="medium">
        <color rgb="FFCCCCCC"/>
      </left>
      <right style="medium">
        <color rgb="FFCCCCCC"/>
      </right>
      <top style="medium">
        <color rgb="FFCCCCCC"/>
      </top>
      <bottom style="medium">
        <color rgb="FFCCCCCC"/>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auto="1"/>
      </bottom>
      <diagonal/>
    </border>
  </borders>
  <cellStyleXfs count="6">
    <xf numFmtId="0" fontId="0" fillId="0" borderId="0"/>
    <xf numFmtId="167" fontId="15" fillId="0" borderId="0" applyBorder="0" applyProtection="0"/>
    <xf numFmtId="168" fontId="15" fillId="0" borderId="0" applyBorder="0" applyProtection="0"/>
    <xf numFmtId="164" fontId="15" fillId="0" borderId="0" applyBorder="0" applyProtection="0"/>
    <xf numFmtId="0" fontId="1" fillId="0" borderId="0"/>
    <xf numFmtId="0" fontId="1" fillId="0" borderId="0"/>
  </cellStyleXfs>
  <cellXfs count="256">
    <xf numFmtId="0" fontId="0" fillId="0" borderId="0" xfId="0"/>
    <xf numFmtId="0" fontId="1" fillId="0" borderId="0" xfId="0" applyFont="1"/>
    <xf numFmtId="0" fontId="1" fillId="0" borderId="0" xfId="0" applyFont="1" applyAlignment="1">
      <alignment horizontal="center"/>
    </xf>
    <xf numFmtId="0" fontId="3" fillId="3" borderId="1" xfId="0" applyFont="1" applyFill="1" applyBorder="1" applyAlignment="1">
      <alignment horizontal="center" vertical="center" wrapText="1"/>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horizontal="left"/>
    </xf>
    <xf numFmtId="165" fontId="1" fillId="0" borderId="1" xfId="0" applyNumberFormat="1" applyFont="1" applyBorder="1" applyAlignment="1">
      <alignment horizontal="center"/>
    </xf>
    <xf numFmtId="165" fontId="3" fillId="0" borderId="1" xfId="0" applyNumberFormat="1" applyFont="1" applyBorder="1" applyAlignment="1">
      <alignment horizontal="center" vertical="center"/>
    </xf>
    <xf numFmtId="0" fontId="1" fillId="5" borderId="1" xfId="0" applyFont="1" applyFill="1" applyBorder="1" applyAlignment="1">
      <alignment horizontal="center" vertical="center"/>
    </xf>
    <xf numFmtId="165" fontId="3" fillId="5" borderId="1" xfId="0" applyNumberFormat="1" applyFont="1" applyFill="1" applyBorder="1" applyAlignment="1">
      <alignment horizontal="center" vertical="center"/>
    </xf>
    <xf numFmtId="165" fontId="4" fillId="4" borderId="1" xfId="0" applyNumberFormat="1" applyFont="1" applyFill="1" applyBorder="1" applyAlignment="1">
      <alignment horizontal="center"/>
    </xf>
    <xf numFmtId="0" fontId="1" fillId="5" borderId="1" xfId="0" applyFont="1" applyFill="1" applyBorder="1" applyAlignment="1">
      <alignment horizontal="left"/>
    </xf>
    <xf numFmtId="165" fontId="1" fillId="5" borderId="1" xfId="0" applyNumberFormat="1" applyFont="1" applyFill="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165" fontId="1" fillId="0" borderId="1" xfId="0" applyNumberFormat="1"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left"/>
    </xf>
    <xf numFmtId="165" fontId="2" fillId="0" borderId="1" xfId="0" applyNumberFormat="1" applyFont="1" applyBorder="1" applyAlignment="1">
      <alignment horizontal="center"/>
    </xf>
    <xf numFmtId="0" fontId="1" fillId="7" borderId="1" xfId="0" applyFont="1" applyFill="1" applyBorder="1"/>
    <xf numFmtId="0" fontId="4" fillId="7" borderId="1" xfId="0" applyFont="1" applyFill="1" applyBorder="1" applyAlignment="1">
      <alignment horizontal="center"/>
    </xf>
    <xf numFmtId="166" fontId="4" fillId="7" borderId="1" xfId="0" applyNumberFormat="1" applyFont="1" applyFill="1" applyBorder="1" applyAlignment="1">
      <alignment horizontal="center"/>
    </xf>
    <xf numFmtId="0" fontId="3" fillId="0" borderId="1" xfId="0" applyFont="1" applyBorder="1" applyAlignment="1">
      <alignment horizontal="center"/>
    </xf>
    <xf numFmtId="167" fontId="3" fillId="0" borderId="1" xfId="1" applyFont="1" applyBorder="1" applyAlignment="1" applyProtection="1">
      <alignment horizontal="center"/>
    </xf>
    <xf numFmtId="167" fontId="3" fillId="0" borderId="1" xfId="0" applyNumberFormat="1" applyFont="1" applyBorder="1" applyAlignment="1">
      <alignment horizontal="center"/>
    </xf>
    <xf numFmtId="0" fontId="5" fillId="0" borderId="1" xfId="0" applyFont="1" applyBorder="1"/>
    <xf numFmtId="167" fontId="5" fillId="0" borderId="1" xfId="1" applyFont="1" applyBorder="1" applyAlignment="1" applyProtection="1">
      <alignment horizontal="center"/>
    </xf>
    <xf numFmtId="168" fontId="3" fillId="0" borderId="1" xfId="2" applyFont="1" applyBorder="1" applyAlignment="1" applyProtection="1">
      <alignment horizontal="center" vertical="center"/>
    </xf>
    <xf numFmtId="0" fontId="6" fillId="4" borderId="1" xfId="0" applyFont="1" applyFill="1" applyBorder="1"/>
    <xf numFmtId="0" fontId="7" fillId="4" borderId="1" xfId="0" applyFont="1" applyFill="1" applyBorder="1" applyAlignment="1">
      <alignment horizontal="center"/>
    </xf>
    <xf numFmtId="166" fontId="1" fillId="0" borderId="0" xfId="0" applyNumberFormat="1" applyFont="1"/>
    <xf numFmtId="0" fontId="6" fillId="0" borderId="0" xfId="0" applyFont="1"/>
    <xf numFmtId="0" fontId="7" fillId="0" borderId="0" xfId="0" applyFont="1" applyAlignment="1">
      <alignment horizontal="center"/>
    </xf>
    <xf numFmtId="0" fontId="9" fillId="8" borderId="0" xfId="0" applyFont="1" applyFill="1" applyAlignment="1">
      <alignment horizontal="center"/>
    </xf>
    <xf numFmtId="0" fontId="10" fillId="8" borderId="0" xfId="0" applyFont="1" applyFill="1"/>
    <xf numFmtId="0" fontId="12" fillId="9" borderId="2" xfId="0" applyFont="1" applyFill="1" applyBorder="1"/>
    <xf numFmtId="0" fontId="13" fillId="0" borderId="0" xfId="0" applyFont="1"/>
    <xf numFmtId="164" fontId="0" fillId="0" borderId="0" xfId="0" applyNumberFormat="1"/>
    <xf numFmtId="0" fontId="3" fillId="10" borderId="3" xfId="0" applyFont="1" applyFill="1" applyBorder="1" applyAlignment="1">
      <alignment horizontal="center" vertical="center" wrapText="1"/>
    </xf>
    <xf numFmtId="0" fontId="5" fillId="0" borderId="0" xfId="0" applyFont="1" applyAlignment="1">
      <alignment horizontal="center" vertical="center"/>
    </xf>
    <xf numFmtId="0" fontId="5" fillId="0" borderId="4" xfId="0" applyFont="1" applyBorder="1" applyAlignment="1">
      <alignment horizontal="left" vertical="center" wrapText="1"/>
    </xf>
    <xf numFmtId="3" fontId="5" fillId="0" borderId="5" xfId="0" applyNumberFormat="1" applyFont="1" applyBorder="1" applyAlignment="1">
      <alignment horizontal="center" vertical="center"/>
    </xf>
    <xf numFmtId="164" fontId="5" fillId="0" borderId="5" xfId="3" applyFont="1" applyBorder="1" applyAlignment="1" applyProtection="1">
      <alignment horizontal="center" vertical="center"/>
    </xf>
    <xf numFmtId="168" fontId="5" fillId="0" borderId="0" xfId="2" applyFont="1" applyBorder="1" applyAlignment="1" applyProtection="1">
      <alignment horizontal="center" vertical="center"/>
    </xf>
    <xf numFmtId="167" fontId="5" fillId="0" borderId="4" xfId="1" applyFont="1" applyBorder="1" applyAlignment="1" applyProtection="1">
      <alignment horizontal="left" vertical="center" wrapText="1"/>
    </xf>
    <xf numFmtId="167" fontId="14" fillId="0" borderId="5" xfId="1" applyFont="1" applyBorder="1" applyAlignment="1" applyProtection="1">
      <alignment horizontal="center" vertical="center"/>
    </xf>
    <xf numFmtId="1" fontId="14" fillId="0" borderId="0" xfId="1" applyNumberFormat="1" applyFont="1" applyBorder="1" applyAlignment="1" applyProtection="1">
      <alignment horizontal="center" vertical="center"/>
    </xf>
    <xf numFmtId="168" fontId="14" fillId="0" borderId="5" xfId="2" applyFont="1" applyBorder="1" applyAlignment="1" applyProtection="1">
      <alignment horizontal="center" vertical="center"/>
    </xf>
    <xf numFmtId="168" fontId="14" fillId="0" borderId="0" xfId="2" applyFont="1" applyBorder="1" applyAlignment="1" applyProtection="1">
      <alignment horizontal="center" vertical="center"/>
    </xf>
    <xf numFmtId="168" fontId="2" fillId="10" borderId="0" xfId="2" applyFont="1" applyFill="1" applyBorder="1" applyAlignment="1" applyProtection="1">
      <alignment horizontal="center" vertical="center"/>
    </xf>
    <xf numFmtId="0" fontId="5" fillId="0" borderId="6" xfId="0" applyFont="1" applyBorder="1" applyAlignment="1">
      <alignment horizontal="left" vertical="center" wrapText="1"/>
    </xf>
    <xf numFmtId="3" fontId="5" fillId="0" borderId="7" xfId="0" applyNumberFormat="1" applyFont="1" applyBorder="1" applyAlignment="1">
      <alignment horizontal="center" vertical="center"/>
    </xf>
    <xf numFmtId="164" fontId="5" fillId="0" borderId="7" xfId="3" applyFont="1" applyBorder="1" applyAlignment="1" applyProtection="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3" fontId="5" fillId="0" borderId="1" xfId="0" applyNumberFormat="1" applyFont="1" applyBorder="1" applyAlignment="1">
      <alignment horizontal="center" vertical="center"/>
    </xf>
    <xf numFmtId="164" fontId="5" fillId="0" borderId="1" xfId="3" applyFont="1" applyBorder="1" applyAlignment="1" applyProtection="1">
      <alignment horizontal="center" vertical="center"/>
    </xf>
    <xf numFmtId="168" fontId="5" fillId="0" borderId="1" xfId="2" applyFont="1" applyBorder="1" applyAlignment="1" applyProtection="1">
      <alignment horizontal="center" vertical="center"/>
    </xf>
    <xf numFmtId="168" fontId="3" fillId="10" borderId="1" xfId="2" applyFont="1" applyFill="1" applyBorder="1" applyProtection="1"/>
    <xf numFmtId="168" fontId="3" fillId="10" borderId="0" xfId="0" applyNumberFormat="1" applyFont="1" applyFill="1"/>
    <xf numFmtId="0" fontId="5" fillId="0" borderId="0" xfId="0" applyFont="1"/>
    <xf numFmtId="164" fontId="5" fillId="0" borderId="0" xfId="3" applyFont="1" applyBorder="1" applyProtection="1"/>
    <xf numFmtId="0" fontId="5" fillId="0" borderId="8" xfId="0" applyFont="1" applyBorder="1" applyAlignment="1">
      <alignment horizontal="center" vertical="center"/>
    </xf>
    <xf numFmtId="0" fontId="5" fillId="0" borderId="8" xfId="0" applyFont="1" applyBorder="1" applyAlignment="1">
      <alignment horizontal="left" vertical="center" wrapText="1"/>
    </xf>
    <xf numFmtId="164" fontId="5" fillId="0" borderId="9" xfId="3" applyFont="1" applyBorder="1" applyAlignment="1" applyProtection="1">
      <alignment horizontal="center" vertical="center"/>
    </xf>
    <xf numFmtId="164" fontId="5" fillId="0" borderId="0" xfId="3" applyFont="1" applyBorder="1" applyAlignment="1" applyProtection="1">
      <alignment horizontal="center" vertical="center"/>
    </xf>
    <xf numFmtId="165" fontId="5" fillId="0" borderId="9" xfId="0" applyNumberFormat="1" applyFont="1" applyBorder="1" applyAlignment="1">
      <alignment horizontal="center" vertical="center"/>
    </xf>
    <xf numFmtId="0" fontId="5" fillId="0" borderId="0" xfId="0" applyFont="1" applyAlignment="1">
      <alignment horizontal="center"/>
    </xf>
    <xf numFmtId="0" fontId="5" fillId="0" borderId="8" xfId="0" applyFont="1" applyBorder="1"/>
    <xf numFmtId="1" fontId="5" fillId="0" borderId="0" xfId="0" applyNumberFormat="1" applyFont="1"/>
    <xf numFmtId="0" fontId="5" fillId="0" borderId="10" xfId="0" applyFont="1" applyBorder="1" applyAlignment="1">
      <alignment horizontal="left" vertical="center" wrapText="1"/>
    </xf>
    <xf numFmtId="164" fontId="5" fillId="0" borderId="11" xfId="3" applyFont="1" applyBorder="1" applyAlignment="1" applyProtection="1">
      <alignment horizontal="center" vertical="center"/>
    </xf>
    <xf numFmtId="0" fontId="5" fillId="0" borderId="12" xfId="0" applyFont="1" applyBorder="1" applyAlignment="1">
      <alignment horizontal="center" vertical="center"/>
    </xf>
    <xf numFmtId="164" fontId="5" fillId="0" borderId="12" xfId="3" applyFont="1" applyBorder="1" applyAlignment="1" applyProtection="1">
      <alignment horizontal="center" vertical="center"/>
    </xf>
    <xf numFmtId="165" fontId="5" fillId="0" borderId="11" xfId="0" applyNumberFormat="1" applyFont="1" applyBorder="1" applyAlignment="1">
      <alignment horizontal="center" vertical="center"/>
    </xf>
    <xf numFmtId="0" fontId="5" fillId="0" borderId="10" xfId="0" applyFont="1" applyBorder="1"/>
    <xf numFmtId="0" fontId="5" fillId="0" borderId="12" xfId="0" applyFont="1" applyBorder="1" applyAlignment="1">
      <alignment horizontal="left" vertical="center" wrapText="1"/>
    </xf>
    <xf numFmtId="164" fontId="5" fillId="0" borderId="13" xfId="3" applyFont="1" applyBorder="1" applyAlignment="1" applyProtection="1">
      <alignment horizontal="center" vertical="center"/>
    </xf>
    <xf numFmtId="0" fontId="5" fillId="0" borderId="12" xfId="0" applyFont="1" applyBorder="1"/>
    <xf numFmtId="165" fontId="5" fillId="0" borderId="14" xfId="0" applyNumberFormat="1" applyFont="1" applyBorder="1" applyAlignment="1">
      <alignment horizontal="center" vertical="center"/>
    </xf>
    <xf numFmtId="165" fontId="2" fillId="10" borderId="0" xfId="0" applyNumberFormat="1" applyFont="1" applyFill="1"/>
    <xf numFmtId="0" fontId="3" fillId="10" borderId="16" xfId="0" applyFont="1" applyFill="1" applyBorder="1" applyAlignment="1">
      <alignment horizontal="center" vertical="center" wrapText="1"/>
    </xf>
    <xf numFmtId="0" fontId="1" fillId="0" borderId="1" xfId="0" applyFont="1" applyBorder="1" applyAlignment="1">
      <alignment horizontal="left" vertical="center" wrapText="1"/>
    </xf>
    <xf numFmtId="3" fontId="1" fillId="0" borderId="1" xfId="0" applyNumberFormat="1" applyFont="1" applyBorder="1" applyAlignment="1">
      <alignment horizontal="center" vertical="center"/>
    </xf>
    <xf numFmtId="168" fontId="1" fillId="0" borderId="1" xfId="2" applyFont="1" applyBorder="1" applyAlignment="1" applyProtection="1">
      <alignment horizontal="center" vertical="center"/>
    </xf>
    <xf numFmtId="165" fontId="3" fillId="9" borderId="1" xfId="0" applyNumberFormat="1" applyFont="1" applyFill="1" applyBorder="1"/>
    <xf numFmtId="165" fontId="3" fillId="10" borderId="1" xfId="0" applyNumberFormat="1" applyFont="1" applyFill="1" applyBorder="1" applyAlignment="1">
      <alignment horizontal="center"/>
    </xf>
    <xf numFmtId="166" fontId="3" fillId="10" borderId="1" xfId="0" applyNumberFormat="1" applyFont="1" applyFill="1" applyBorder="1" applyAlignment="1">
      <alignment horizontal="center"/>
    </xf>
    <xf numFmtId="0" fontId="1" fillId="0" borderId="0" xfId="0" applyFont="1" applyAlignment="1">
      <alignment horizontal="left" vertical="center" wrapText="1"/>
    </xf>
    <xf numFmtId="0" fontId="1" fillId="5" borderId="1" xfId="0" applyFont="1" applyFill="1" applyBorder="1" applyAlignment="1">
      <alignment horizontal="left" vertical="center" wrapText="1"/>
    </xf>
    <xf numFmtId="165" fontId="1" fillId="5" borderId="1" xfId="0" applyNumberFormat="1" applyFont="1" applyFill="1" applyBorder="1" applyAlignment="1">
      <alignment horizontal="left" vertical="center"/>
    </xf>
    <xf numFmtId="166" fontId="1" fillId="0" borderId="1" xfId="0" applyNumberFormat="1" applyFont="1" applyBorder="1"/>
    <xf numFmtId="165" fontId="1" fillId="5" borderId="1" xfId="0" applyNumberFormat="1" applyFont="1" applyFill="1" applyBorder="1" applyAlignment="1">
      <alignment horizontal="left"/>
    </xf>
    <xf numFmtId="166" fontId="1" fillId="9" borderId="1" xfId="0" applyNumberFormat="1" applyFont="1" applyFill="1" applyBorder="1"/>
    <xf numFmtId="0" fontId="1" fillId="10" borderId="0" xfId="0" applyFont="1" applyFill="1"/>
    <xf numFmtId="168" fontId="1" fillId="0" borderId="0" xfId="2" applyFont="1" applyBorder="1" applyProtection="1"/>
    <xf numFmtId="0" fontId="5"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168" fontId="1" fillId="0" borderId="1" xfId="2" applyFont="1" applyBorder="1" applyProtection="1"/>
    <xf numFmtId="0" fontId="1" fillId="5" borderId="0" xfId="0" applyFont="1" applyFill="1"/>
    <xf numFmtId="0" fontId="1" fillId="0" borderId="1" xfId="0" applyFont="1" applyBorder="1" applyAlignment="1">
      <alignment horizontal="center" vertical="center" wrapText="1"/>
    </xf>
    <xf numFmtId="168" fontId="3" fillId="9" borderId="1" xfId="2" applyFont="1" applyFill="1" applyBorder="1" applyProtection="1"/>
    <xf numFmtId="0" fontId="5" fillId="5" borderId="1" xfId="0" applyFont="1" applyFill="1" applyBorder="1" applyAlignment="1">
      <alignment horizontal="center" vertical="center"/>
    </xf>
    <xf numFmtId="168" fontId="1" fillId="10" borderId="0" xfId="2" applyFont="1" applyFill="1" applyBorder="1" applyProtection="1"/>
    <xf numFmtId="0" fontId="1" fillId="0" borderId="1" xfId="4" applyBorder="1" applyAlignment="1">
      <alignment horizontal="left" vertical="center" wrapText="1"/>
    </xf>
    <xf numFmtId="0" fontId="1" fillId="0" borderId="1" xfId="4" applyBorder="1" applyAlignment="1">
      <alignment horizontal="center" vertical="center" wrapText="1"/>
    </xf>
    <xf numFmtId="0" fontId="1" fillId="0" borderId="1" xfId="4" applyBorder="1" applyAlignment="1">
      <alignment horizontal="center" vertical="center"/>
    </xf>
    <xf numFmtId="164" fontId="1" fillId="0" borderId="1" xfId="3" applyFont="1" applyBorder="1" applyAlignment="1" applyProtection="1">
      <alignment horizontal="center" vertical="center"/>
    </xf>
    <xf numFmtId="168" fontId="1" fillId="0" borderId="1" xfId="0" applyNumberFormat="1" applyFont="1" applyBorder="1"/>
    <xf numFmtId="168" fontId="3" fillId="9" borderId="19" xfId="0" applyNumberFormat="1" applyFont="1" applyFill="1" applyBorder="1"/>
    <xf numFmtId="168" fontId="3" fillId="9" borderId="1" xfId="0" applyNumberFormat="1" applyFont="1" applyFill="1" applyBorder="1"/>
    <xf numFmtId="168" fontId="3" fillId="9" borderId="0" xfId="0" applyNumberFormat="1" applyFont="1" applyFill="1"/>
    <xf numFmtId="0" fontId="5" fillId="0" borderId="18" xfId="0" applyFont="1" applyBorder="1" applyAlignment="1">
      <alignment horizontal="center" vertical="center"/>
    </xf>
    <xf numFmtId="0" fontId="5" fillId="0" borderId="1" xfId="0" applyFont="1" applyBorder="1" applyAlignment="1">
      <alignment horizontal="center" vertical="center" wrapText="1"/>
    </xf>
    <xf numFmtId="168" fontId="5" fillId="0" borderId="1" xfId="2" applyFont="1" applyBorder="1" applyAlignment="1" applyProtection="1">
      <alignment horizontal="center" vertical="center" wrapText="1"/>
    </xf>
    <xf numFmtId="168" fontId="2" fillId="9" borderId="1" xfId="2" applyFont="1" applyFill="1" applyBorder="1" applyProtection="1"/>
    <xf numFmtId="0" fontId="1" fillId="0" borderId="0" xfId="0" applyFont="1" applyAlignment="1">
      <alignment horizontal="center" vertical="center"/>
    </xf>
    <xf numFmtId="168" fontId="1" fillId="0" borderId="0" xfId="2" applyFont="1" applyBorder="1" applyAlignment="1" applyProtection="1">
      <alignment horizontal="center" vertical="center"/>
    </xf>
    <xf numFmtId="165" fontId="1" fillId="5" borderId="1" xfId="0" applyNumberFormat="1" applyFont="1" applyFill="1" applyBorder="1" applyAlignment="1">
      <alignment horizontal="left" vertical="center" wrapText="1"/>
    </xf>
    <xf numFmtId="166" fontId="3" fillId="9" borderId="1" xfId="0" applyNumberFormat="1" applyFont="1" applyFill="1" applyBorder="1"/>
    <xf numFmtId="0" fontId="3" fillId="10" borderId="1" xfId="0" applyFont="1" applyFill="1" applyBorder="1" applyAlignment="1">
      <alignment horizontal="center" vertical="center" wrapText="1"/>
    </xf>
    <xf numFmtId="168" fontId="1" fillId="5" borderId="1" xfId="2" applyFont="1" applyFill="1" applyBorder="1" applyProtection="1"/>
    <xf numFmtId="168" fontId="1" fillId="5" borderId="0" xfId="2" applyFont="1" applyFill="1" applyBorder="1" applyProtection="1"/>
    <xf numFmtId="4" fontId="5" fillId="0" borderId="1" xfId="0" applyNumberFormat="1" applyFont="1" applyBorder="1" applyAlignment="1">
      <alignment horizontal="center" vertical="center"/>
    </xf>
    <xf numFmtId="169" fontId="2" fillId="9" borderId="1" xfId="0" applyNumberFormat="1" applyFont="1" applyFill="1" applyBorder="1" applyAlignment="1">
      <alignment horizontal="right" vertical="center"/>
    </xf>
    <xf numFmtId="0" fontId="5" fillId="0" borderId="3" xfId="0" applyFont="1" applyBorder="1" applyAlignment="1">
      <alignment horizontal="center" vertical="center"/>
    </xf>
    <xf numFmtId="165" fontId="5" fillId="0" borderId="1" xfId="0" applyNumberFormat="1" applyFont="1" applyBorder="1" applyAlignment="1">
      <alignment horizontal="center" vertical="center"/>
    </xf>
    <xf numFmtId="0" fontId="5" fillId="5" borderId="3" xfId="0" applyFont="1" applyFill="1" applyBorder="1" applyAlignment="1">
      <alignment horizontal="center" vertical="center"/>
    </xf>
    <xf numFmtId="165" fontId="5" fillId="5" borderId="1" xfId="0" applyNumberFormat="1" applyFont="1" applyFill="1" applyBorder="1" applyAlignment="1">
      <alignment horizontal="center" vertical="center"/>
    </xf>
    <xf numFmtId="169" fontId="5" fillId="5" borderId="1" xfId="0" applyNumberFormat="1" applyFont="1" applyFill="1" applyBorder="1" applyAlignment="1">
      <alignment horizontal="center" vertical="center" wrapText="1"/>
    </xf>
    <xf numFmtId="4" fontId="1" fillId="0" borderId="1" xfId="0" applyNumberFormat="1" applyFont="1" applyBorder="1"/>
    <xf numFmtId="0" fontId="1" fillId="0" borderId="2" xfId="0" applyFont="1" applyBorder="1" applyAlignment="1">
      <alignment horizontal="left" vertical="center" wrapText="1"/>
    </xf>
    <xf numFmtId="0" fontId="1" fillId="0" borderId="2" xfId="0" applyFont="1" applyBorder="1"/>
    <xf numFmtId="0" fontId="5" fillId="5" borderId="6" xfId="0" applyFont="1" applyFill="1" applyBorder="1" applyAlignment="1">
      <alignment horizontal="center" vertical="center"/>
    </xf>
    <xf numFmtId="168" fontId="1" fillId="0" borderId="2" xfId="2" applyFont="1" applyBorder="1" applyProtection="1"/>
    <xf numFmtId="0" fontId="1" fillId="0" borderId="1" xfId="0" applyFont="1" applyBorder="1" applyAlignment="1">
      <alignment wrapText="1"/>
    </xf>
    <xf numFmtId="0" fontId="5" fillId="5" borderId="1" xfId="0" applyFont="1" applyFill="1" applyBorder="1" applyAlignment="1">
      <alignment wrapText="1"/>
    </xf>
    <xf numFmtId="0" fontId="1" fillId="5" borderId="1" xfId="0" applyFont="1" applyFill="1" applyBorder="1" applyAlignment="1">
      <alignment vertical="center" wrapText="1"/>
    </xf>
    <xf numFmtId="0" fontId="1" fillId="0" borderId="1" xfId="0" applyFont="1" applyBorder="1" applyAlignment="1">
      <alignment vertical="center" wrapText="1"/>
    </xf>
    <xf numFmtId="0" fontId="5" fillId="0" borderId="1" xfId="0" applyFont="1" applyBorder="1" applyAlignment="1">
      <alignment vertical="center" wrapText="1"/>
    </xf>
    <xf numFmtId="0" fontId="3" fillId="9" borderId="3" xfId="0" applyFont="1" applyFill="1" applyBorder="1" applyAlignment="1">
      <alignment horizontal="center" vertical="center" wrapText="1"/>
    </xf>
    <xf numFmtId="0" fontId="1" fillId="0" borderId="11" xfId="0" applyFont="1" applyBorder="1" applyAlignment="1">
      <alignment horizontal="center" vertical="center" wrapText="1"/>
    </xf>
    <xf numFmtId="169" fontId="1" fillId="0" borderId="11" xfId="0" applyNumberFormat="1" applyFont="1" applyBorder="1" applyAlignment="1">
      <alignment horizontal="center" vertical="center" wrapText="1"/>
    </xf>
    <xf numFmtId="169" fontId="1" fillId="0" borderId="11" xfId="0" applyNumberFormat="1" applyFont="1" applyBorder="1" applyAlignment="1">
      <alignment horizontal="center" vertical="center"/>
    </xf>
    <xf numFmtId="0" fontId="1" fillId="0" borderId="23" xfId="0" applyFont="1" applyBorder="1" applyAlignment="1">
      <alignment horizontal="center" vertical="center" wrapText="1"/>
    </xf>
    <xf numFmtId="169" fontId="1" fillId="0" borderId="23" xfId="0" applyNumberFormat="1" applyFont="1" applyBorder="1" applyAlignment="1">
      <alignment horizontal="center" vertical="center" wrapText="1"/>
    </xf>
    <xf numFmtId="169" fontId="1" fillId="0" borderId="23" xfId="0" applyNumberFormat="1" applyFont="1" applyBorder="1" applyAlignment="1">
      <alignment horizontal="center" vertical="center"/>
    </xf>
    <xf numFmtId="0" fontId="1" fillId="0" borderId="23" xfId="0" applyFont="1" applyBorder="1" applyAlignment="1">
      <alignment horizontal="center" wrapText="1"/>
    </xf>
    <xf numFmtId="0" fontId="1" fillId="0" borderId="23" xfId="0" applyFont="1" applyBorder="1" applyAlignment="1">
      <alignment horizontal="center"/>
    </xf>
    <xf numFmtId="169" fontId="3" fillId="9" borderId="23" xfId="0" applyNumberFormat="1" applyFont="1" applyFill="1" applyBorder="1" applyAlignment="1">
      <alignment horizontal="center" vertical="center" wrapText="1"/>
    </xf>
    <xf numFmtId="169" fontId="3" fillId="9" borderId="23" xfId="0" applyNumberFormat="1" applyFont="1" applyFill="1" applyBorder="1" applyAlignment="1">
      <alignment wrapText="1"/>
    </xf>
    <xf numFmtId="0" fontId="1" fillId="0" borderId="23" xfId="0" applyFont="1" applyBorder="1" applyAlignment="1">
      <alignment wrapText="1"/>
    </xf>
    <xf numFmtId="0" fontId="1" fillId="0" borderId="24" xfId="0" applyFont="1" applyBorder="1" applyAlignment="1">
      <alignment wrapText="1"/>
    </xf>
    <xf numFmtId="0" fontId="1" fillId="0" borderId="25" xfId="0" applyFont="1" applyBorder="1" applyAlignment="1">
      <alignment wrapText="1"/>
    </xf>
    <xf numFmtId="9" fontId="1" fillId="0" borderId="25" xfId="0" applyNumberFormat="1" applyFont="1" applyBorder="1" applyAlignment="1">
      <alignment horizontal="right" wrapText="1"/>
    </xf>
    <xf numFmtId="0" fontId="1" fillId="0" borderId="25" xfId="0" applyFont="1" applyBorder="1" applyAlignment="1">
      <alignment horizontal="right" wrapText="1"/>
    </xf>
    <xf numFmtId="10" fontId="1" fillId="0" borderId="25" xfId="0" applyNumberFormat="1" applyFont="1" applyBorder="1" applyAlignment="1">
      <alignment horizontal="right" wrapText="1"/>
    </xf>
    <xf numFmtId="0" fontId="12" fillId="9" borderId="16" xfId="0" applyFont="1" applyFill="1" applyBorder="1"/>
    <xf numFmtId="0" fontId="12" fillId="9" borderId="16" xfId="0" applyFont="1" applyFill="1" applyBorder="1" applyAlignment="1">
      <alignment horizontal="center"/>
    </xf>
    <xf numFmtId="0" fontId="13" fillId="0" borderId="1" xfId="0" applyFont="1" applyBorder="1"/>
    <xf numFmtId="168" fontId="13" fillId="0" borderId="1" xfId="2" applyFont="1" applyBorder="1" applyProtection="1"/>
    <xf numFmtId="164" fontId="13" fillId="0" borderId="1" xfId="0" applyNumberFormat="1" applyFont="1" applyBorder="1"/>
    <xf numFmtId="0" fontId="13" fillId="0" borderId="1" xfId="0" applyFont="1" applyBorder="1" applyAlignment="1">
      <alignment horizontal="left"/>
    </xf>
    <xf numFmtId="168" fontId="13" fillId="0" borderId="1" xfId="2" applyFont="1" applyBorder="1" applyAlignment="1" applyProtection="1">
      <alignment horizontal="left"/>
    </xf>
    <xf numFmtId="166" fontId="16" fillId="0" borderId="0" xfId="0" applyNumberFormat="1" applyFont="1" applyAlignment="1">
      <alignment horizontal="center"/>
    </xf>
    <xf numFmtId="170" fontId="17" fillId="0" borderId="0" xfId="0" applyNumberFormat="1" applyFont="1" applyAlignment="1">
      <alignment horizontal="center"/>
    </xf>
    <xf numFmtId="170" fontId="1" fillId="0" borderId="0" xfId="0" applyNumberFormat="1" applyFont="1" applyAlignment="1">
      <alignment horizontal="center"/>
    </xf>
    <xf numFmtId="168" fontId="15" fillId="0" borderId="0" xfId="2"/>
    <xf numFmtId="166" fontId="7" fillId="4" borderId="1" xfId="0" applyNumberFormat="1" applyFont="1" applyFill="1" applyBorder="1"/>
    <xf numFmtId="0" fontId="8" fillId="8" borderId="1" xfId="0" applyFont="1" applyFill="1" applyBorder="1" applyAlignment="1">
      <alignment horizontal="center"/>
    </xf>
    <xf numFmtId="0" fontId="9" fillId="8" borderId="1" xfId="0" applyFont="1" applyFill="1" applyBorder="1" applyAlignment="1">
      <alignment horizontal="center"/>
    </xf>
    <xf numFmtId="168" fontId="15" fillId="0" borderId="1" xfId="2" applyBorder="1" applyProtection="1"/>
    <xf numFmtId="166" fontId="11" fillId="8" borderId="1" xfId="0" applyNumberFormat="1" applyFont="1" applyFill="1" applyBorder="1" applyAlignment="1">
      <alignment horizontal="center"/>
    </xf>
    <xf numFmtId="165" fontId="11" fillId="8" borderId="1" xfId="0" applyNumberFormat="1" applyFont="1" applyFill="1" applyBorder="1" applyAlignment="1">
      <alignment horizontal="center"/>
    </xf>
    <xf numFmtId="0" fontId="0" fillId="0" borderId="3" xfId="0" applyBorder="1"/>
    <xf numFmtId="17" fontId="0" fillId="0" borderId="3" xfId="0" applyNumberFormat="1" applyBorder="1"/>
    <xf numFmtId="168" fontId="15" fillId="0" borderId="3" xfId="2" applyBorder="1"/>
    <xf numFmtId="1" fontId="0" fillId="0" borderId="3" xfId="0" applyNumberFormat="1" applyBorder="1"/>
    <xf numFmtId="0" fontId="3" fillId="0" borderId="1" xfId="0" applyFont="1" applyBorder="1" applyAlignment="1">
      <alignment horizontal="center"/>
    </xf>
    <xf numFmtId="2" fontId="3" fillId="0" borderId="1" xfId="1" applyNumberFormat="1" applyFont="1" applyBorder="1" applyAlignment="1" applyProtection="1">
      <alignment horizontal="center" vertical="center"/>
    </xf>
    <xf numFmtId="0" fontId="4" fillId="4" borderId="1" xfId="0" applyFont="1" applyFill="1" applyBorder="1" applyAlignment="1">
      <alignment horizontal="center"/>
    </xf>
    <xf numFmtId="165" fontId="4" fillId="4" borderId="1" xfId="0" applyNumberFormat="1" applyFont="1" applyFill="1" applyBorder="1" applyAlignment="1">
      <alignment horizontal="center"/>
    </xf>
    <xf numFmtId="0" fontId="3" fillId="6" borderId="1" xfId="0" applyFont="1" applyFill="1" applyBorder="1" applyAlignment="1">
      <alignment horizontal="center" vertical="center"/>
    </xf>
    <xf numFmtId="0" fontId="3" fillId="0" borderId="1" xfId="0" applyFont="1" applyBorder="1" applyAlignment="1">
      <alignment horizontal="center" vertical="center"/>
    </xf>
    <xf numFmtId="0" fontId="4" fillId="4" borderId="1" xfId="0" applyFont="1" applyFill="1" applyBorder="1" applyAlignment="1">
      <alignment horizontal="center" vertical="center"/>
    </xf>
    <xf numFmtId="171" fontId="18" fillId="14" borderId="18" xfId="2" applyNumberFormat="1" applyFont="1" applyFill="1" applyBorder="1" applyAlignment="1">
      <alignment horizontal="left"/>
    </xf>
    <xf numFmtId="171" fontId="18" fillId="14" borderId="19" xfId="2" applyNumberFormat="1" applyFont="1" applyFill="1" applyBorder="1" applyAlignment="1">
      <alignment horizontal="left"/>
    </xf>
    <xf numFmtId="0" fontId="2" fillId="2" borderId="1" xfId="0" applyFont="1" applyFill="1" applyBorder="1" applyAlignment="1">
      <alignment horizontal="center"/>
    </xf>
    <xf numFmtId="0" fontId="3" fillId="3" borderId="1" xfId="0" applyFont="1" applyFill="1" applyBorder="1" applyAlignment="1">
      <alignment horizontal="center" vertical="center"/>
    </xf>
    <xf numFmtId="0" fontId="12" fillId="9" borderId="2" xfId="0" applyFont="1" applyFill="1" applyBorder="1" applyAlignment="1">
      <alignment horizontal="center"/>
    </xf>
    <xf numFmtId="0" fontId="3" fillId="10" borderId="1" xfId="0" applyFont="1" applyFill="1" applyBorder="1" applyAlignment="1">
      <alignment horizontal="right"/>
    </xf>
    <xf numFmtId="0" fontId="3" fillId="10" borderId="3" xfId="0" applyFont="1" applyFill="1" applyBorder="1" applyAlignment="1">
      <alignment horizontal="center"/>
    </xf>
    <xf numFmtId="0" fontId="3" fillId="11" borderId="3" xfId="0" applyFont="1" applyFill="1" applyBorder="1" applyAlignment="1">
      <alignment horizontal="center" vertical="center" wrapText="1"/>
    </xf>
    <xf numFmtId="0" fontId="2" fillId="10" borderId="0" xfId="0" applyFont="1" applyFill="1" applyAlignment="1">
      <alignment horizontal="right" vertical="center"/>
    </xf>
    <xf numFmtId="0" fontId="5" fillId="11" borderId="0" xfId="0" applyFont="1" applyFill="1" applyAlignment="1">
      <alignment horizontal="center" vertical="center"/>
    </xf>
    <xf numFmtId="0" fontId="2" fillId="10" borderId="15" xfId="0" applyFont="1" applyFill="1" applyBorder="1" applyAlignment="1">
      <alignment horizontal="right"/>
    </xf>
    <xf numFmtId="0" fontId="1" fillId="11" borderId="1" xfId="0" applyFont="1" applyFill="1" applyBorder="1" applyAlignment="1">
      <alignment horizontal="center" vertical="center" wrapText="1"/>
    </xf>
    <xf numFmtId="0" fontId="3" fillId="9" borderId="1" xfId="0" applyFont="1" applyFill="1" applyBorder="1" applyAlignment="1">
      <alignment horizontal="right"/>
    </xf>
    <xf numFmtId="0" fontId="1" fillId="11" borderId="1" xfId="0" applyFont="1" applyFill="1" applyBorder="1" applyAlignment="1">
      <alignment horizontal="center"/>
    </xf>
    <xf numFmtId="0" fontId="1" fillId="11" borderId="17" xfId="0" applyFont="1" applyFill="1" applyBorder="1" applyAlignment="1">
      <alignment horizontal="center" vertical="center" wrapText="1"/>
    </xf>
    <xf numFmtId="0" fontId="1" fillId="10" borderId="0" xfId="0" applyFont="1" applyFill="1" applyAlignment="1">
      <alignment horizontal="right"/>
    </xf>
    <xf numFmtId="0" fontId="2" fillId="9" borderId="1" xfId="0" applyFont="1" applyFill="1" applyBorder="1" applyAlignment="1">
      <alignment horizontal="right" vertical="center" wrapText="1"/>
    </xf>
    <xf numFmtId="0" fontId="3" fillId="9" borderId="1" xfId="0" applyFont="1" applyFill="1" applyBorder="1" applyAlignment="1">
      <alignment horizontal="right" vertical="center" wrapText="1"/>
    </xf>
    <xf numFmtId="0" fontId="3" fillId="9" borderId="18" xfId="0" applyFont="1" applyFill="1" applyBorder="1" applyAlignment="1">
      <alignment horizontal="right" vertical="center"/>
    </xf>
    <xf numFmtId="0" fontId="1" fillId="12" borderId="20" xfId="0" applyFont="1" applyFill="1" applyBorder="1" applyAlignment="1">
      <alignment horizontal="center" vertical="center" wrapText="1"/>
    </xf>
    <xf numFmtId="0" fontId="2" fillId="9" borderId="1" xfId="0" applyFont="1" applyFill="1" applyBorder="1" applyAlignment="1">
      <alignment horizontal="right" vertical="center"/>
    </xf>
    <xf numFmtId="0" fontId="20" fillId="0" borderId="21" xfId="0" applyFont="1" applyBorder="1" applyAlignment="1">
      <alignment horizontal="left"/>
    </xf>
    <xf numFmtId="0" fontId="3" fillId="10" borderId="16" xfId="0" applyFont="1" applyFill="1" applyBorder="1" applyAlignment="1">
      <alignment horizontal="center"/>
    </xf>
    <xf numFmtId="0" fontId="3" fillId="9" borderId="21" xfId="0" applyFont="1" applyFill="1" applyBorder="1" applyAlignment="1">
      <alignment horizontal="right"/>
    </xf>
    <xf numFmtId="0" fontId="1" fillId="11" borderId="22" xfId="0" applyFont="1" applyFill="1" applyBorder="1" applyAlignment="1">
      <alignment horizontal="center" vertical="center" wrapText="1"/>
    </xf>
    <xf numFmtId="0" fontId="3" fillId="9" borderId="23" xfId="0" applyFont="1" applyFill="1" applyBorder="1" applyAlignment="1">
      <alignment horizontal="right" wrapText="1"/>
    </xf>
    <xf numFmtId="0" fontId="1" fillId="9" borderId="3" xfId="0" applyFont="1" applyFill="1" applyBorder="1" applyAlignment="1">
      <alignment horizontal="center" vertical="center" wrapText="1"/>
    </xf>
    <xf numFmtId="0" fontId="3" fillId="9" borderId="23" xfId="0" applyFont="1" applyFill="1" applyBorder="1" applyAlignment="1">
      <alignment horizontal="right" vertical="center" wrapText="1"/>
    </xf>
    <xf numFmtId="0" fontId="3" fillId="13" borderId="23" xfId="0" applyFont="1" applyFill="1" applyBorder="1" applyAlignment="1">
      <alignment horizontal="center" wrapText="1"/>
    </xf>
    <xf numFmtId="0" fontId="1" fillId="5" borderId="23" xfId="0" applyFont="1" applyFill="1" applyBorder="1" applyAlignment="1">
      <alignment horizontal="center" vertical="center" wrapText="1"/>
    </xf>
    <xf numFmtId="0" fontId="2" fillId="9" borderId="3" xfId="0" applyFont="1" applyFill="1" applyBorder="1" applyAlignment="1">
      <alignment horizontal="center" wrapText="1"/>
    </xf>
    <xf numFmtId="0" fontId="1" fillId="0" borderId="3" xfId="0" applyFont="1" applyBorder="1" applyAlignment="1">
      <alignment horizontal="center" wrapText="1"/>
    </xf>
    <xf numFmtId="0" fontId="1" fillId="0" borderId="3" xfId="0" applyFont="1" applyBorder="1" applyAlignment="1">
      <alignment horizontal="center" vertical="center" wrapText="1"/>
    </xf>
    <xf numFmtId="0" fontId="3" fillId="13" borderId="3" xfId="0" applyFont="1" applyFill="1" applyBorder="1" applyAlignment="1">
      <alignment horizontal="center" vertical="center" wrapText="1"/>
    </xf>
    <xf numFmtId="0" fontId="0" fillId="15" borderId="3" xfId="0" applyFill="1" applyBorder="1"/>
    <xf numFmtId="0" fontId="19" fillId="15" borderId="3" xfId="0" applyFont="1" applyFill="1" applyBorder="1" applyAlignment="1">
      <alignment horizontal="center" vertical="center" wrapText="1"/>
    </xf>
    <xf numFmtId="168" fontId="0" fillId="15" borderId="3" xfId="0" applyNumberFormat="1" applyFill="1" applyBorder="1"/>
    <xf numFmtId="44" fontId="0" fillId="15" borderId="3" xfId="0" applyNumberFormat="1" applyFill="1" applyBorder="1"/>
    <xf numFmtId="49" fontId="21" fillId="0" borderId="3" xfId="0" applyNumberFormat="1" applyFont="1" applyBorder="1"/>
    <xf numFmtId="0" fontId="0" fillId="15" borderId="22" xfId="0" applyFill="1" applyBorder="1"/>
    <xf numFmtId="0" fontId="0" fillId="15" borderId="26" xfId="0" applyFill="1" applyBorder="1"/>
    <xf numFmtId="0" fontId="0" fillId="15" borderId="27" xfId="0" applyFill="1" applyBorder="1"/>
    <xf numFmtId="0" fontId="0" fillId="15" borderId="28" xfId="0" applyFill="1" applyBorder="1"/>
    <xf numFmtId="0" fontId="0" fillId="15" borderId="29" xfId="0" applyFill="1" applyBorder="1"/>
    <xf numFmtId="0" fontId="0" fillId="15" borderId="30" xfId="0" applyFill="1" applyBorder="1"/>
    <xf numFmtId="0" fontId="22" fillId="15" borderId="3" xfId="0" applyFont="1" applyFill="1" applyBorder="1" applyAlignment="1">
      <alignment horizontal="center" vertical="center"/>
    </xf>
    <xf numFmtId="0" fontId="0" fillId="15" borderId="3" xfId="0" applyFill="1" applyBorder="1" applyAlignment="1">
      <alignment horizontal="center"/>
    </xf>
    <xf numFmtId="0" fontId="22" fillId="15" borderId="31" xfId="0" applyFont="1" applyFill="1" applyBorder="1" applyAlignment="1">
      <alignment horizontal="center" vertical="center"/>
    </xf>
    <xf numFmtId="0" fontId="24" fillId="15" borderId="31" xfId="0" applyFont="1" applyFill="1" applyBorder="1" applyAlignment="1">
      <alignment horizontal="center" vertical="center"/>
    </xf>
    <xf numFmtId="0" fontId="25" fillId="15" borderId="3" xfId="0" applyFont="1" applyFill="1" applyBorder="1"/>
    <xf numFmtId="0" fontId="26" fillId="15" borderId="3" xfId="0" applyFont="1" applyFill="1" applyBorder="1" applyAlignment="1">
      <alignment horizontal="center" vertical="center" wrapText="1"/>
    </xf>
    <xf numFmtId="0" fontId="25" fillId="0" borderId="3" xfId="0" applyFont="1" applyBorder="1"/>
    <xf numFmtId="17" fontId="25" fillId="0" borderId="3" xfId="0" applyNumberFormat="1" applyFont="1" applyBorder="1"/>
    <xf numFmtId="170" fontId="25" fillId="0" borderId="3" xfId="0" applyNumberFormat="1" applyFont="1" applyBorder="1"/>
    <xf numFmtId="0" fontId="24" fillId="15" borderId="3" xfId="0" applyFont="1" applyFill="1" applyBorder="1" applyAlignment="1">
      <alignment horizontal="right"/>
    </xf>
    <xf numFmtId="170" fontId="24" fillId="15" borderId="3" xfId="0" applyNumberFormat="1" applyFont="1" applyFill="1" applyBorder="1"/>
    <xf numFmtId="168" fontId="24" fillId="15" borderId="3" xfId="2" applyFont="1" applyFill="1" applyBorder="1" applyAlignment="1">
      <alignment horizontal="right"/>
    </xf>
    <xf numFmtId="0" fontId="24" fillId="15" borderId="3" xfId="0" applyFont="1" applyFill="1" applyBorder="1" applyAlignment="1">
      <alignment horizontal="center" vertical="center"/>
    </xf>
    <xf numFmtId="0" fontId="25" fillId="0" borderId="3" xfId="0" applyFont="1" applyBorder="1" applyAlignment="1">
      <alignment horizontal="center" vertical="center"/>
    </xf>
    <xf numFmtId="165" fontId="1" fillId="0" borderId="1" xfId="0" applyNumberFormat="1" applyFont="1" applyFill="1" applyBorder="1" applyAlignment="1">
      <alignment horizontal="center"/>
    </xf>
    <xf numFmtId="0" fontId="23" fillId="15" borderId="3" xfId="0" applyFont="1" applyFill="1" applyBorder="1"/>
    <xf numFmtId="0" fontId="23" fillId="0" borderId="0" xfId="0" applyFont="1" applyAlignment="1">
      <alignment horizontal="left"/>
    </xf>
    <xf numFmtId="0" fontId="1" fillId="0" borderId="1" xfId="0" applyFont="1" applyFill="1" applyBorder="1" applyAlignment="1">
      <alignment horizontal="left"/>
    </xf>
    <xf numFmtId="0" fontId="1" fillId="0" borderId="1" xfId="0" applyFont="1" applyFill="1" applyBorder="1" applyAlignment="1">
      <alignment horizontal="left" wrapText="1"/>
    </xf>
    <xf numFmtId="4" fontId="1" fillId="0" borderId="1" xfId="0" applyNumberFormat="1" applyFont="1" applyFill="1" applyBorder="1" applyAlignment="1">
      <alignment horizontal="center"/>
    </xf>
    <xf numFmtId="49" fontId="27" fillId="15" borderId="3" xfId="0" applyNumberFormat="1" applyFont="1" applyFill="1" applyBorder="1" applyAlignment="1">
      <alignment vertical="center" wrapText="1"/>
    </xf>
    <xf numFmtId="165" fontId="13" fillId="15" borderId="3" xfId="0" applyNumberFormat="1" applyFont="1" applyFill="1" applyBorder="1" applyAlignment="1">
      <alignment horizontal="center" vertical="center"/>
    </xf>
    <xf numFmtId="49" fontId="0" fillId="0" borderId="0" xfId="0" applyNumberFormat="1"/>
    <xf numFmtId="0" fontId="24" fillId="15" borderId="3" xfId="0" applyFont="1" applyFill="1" applyBorder="1" applyAlignment="1">
      <alignment horizontal="center" vertical="center"/>
    </xf>
    <xf numFmtId="168" fontId="15" fillId="15" borderId="3" xfId="2" applyFill="1" applyBorder="1"/>
  </cellXfs>
  <cellStyles count="6">
    <cellStyle name="Moeda" xfId="2" builtinId="4"/>
    <cellStyle name="Moeda 2" xfId="3"/>
    <cellStyle name="Normal" xfId="0" builtinId="0"/>
    <cellStyle name="Normal 2" xfId="4"/>
    <cellStyle name="Normal 3" xfId="5"/>
    <cellStyle name="Vírgula" xfId="1" builtin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4F81BD"/>
      <rgbColor rgb="FF9999FF"/>
      <rgbColor rgb="FF993366"/>
      <rgbColor rgb="FFFFFFCC"/>
      <rgbColor rgb="FFDBEEF4"/>
      <rgbColor rgb="FF660066"/>
      <rgbColor rgb="FFFF8080"/>
      <rgbColor rgb="FF0066CC"/>
      <rgbColor rgb="FFB9CDE5"/>
      <rgbColor rgb="FF000080"/>
      <rgbColor rgb="FFFF00FF"/>
      <rgbColor rgb="FFFFFF00"/>
      <rgbColor rgb="FF00FFFF"/>
      <rgbColor rgb="FF800080"/>
      <rgbColor rgb="FF800000"/>
      <rgbColor rgb="FF008080"/>
      <rgbColor rgb="FF0000FF"/>
      <rgbColor rgb="FF00CCFF"/>
      <rgbColor rgb="FFCCCCCC"/>
      <rgbColor rgb="FFD9D9D9"/>
      <rgbColor rgb="FFFFFF99"/>
      <rgbColor rgb="FF95B3D7"/>
      <rgbColor rgb="FFFF99CC"/>
      <rgbColor rgb="FFCC99FF"/>
      <rgbColor rgb="FFD8D8D8"/>
      <rgbColor rgb="FF548DD4"/>
      <rgbColor rgb="FF33CCCC"/>
      <rgbColor rgb="FF99CC00"/>
      <rgbColor rgb="FFFFC000"/>
      <rgbColor rgb="FFFF9900"/>
      <rgbColor rgb="FFFF6600"/>
      <rgbColor rgb="FF376092"/>
      <rgbColor rgb="FFA6A6A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375120</xdr:colOff>
      <xdr:row>72</xdr:row>
      <xdr:rowOff>98640</xdr:rowOff>
    </xdr:from>
    <xdr:to>
      <xdr:col>2</xdr:col>
      <xdr:colOff>528840</xdr:colOff>
      <xdr:row>72</xdr:row>
      <xdr:rowOff>136440</xdr:rowOff>
    </xdr:to>
    <xdr:sp macro="" textlink="">
      <xdr:nvSpPr>
        <xdr:cNvPr id="2" name="CustomShape 1">
          <a:extLst>
            <a:ext uri="{FF2B5EF4-FFF2-40B4-BE49-F238E27FC236}">
              <a16:creationId xmlns:a16="http://schemas.microsoft.com/office/drawing/2014/main" xmlns="" id="{00000000-0008-0000-0000-000002000000}"/>
            </a:ext>
          </a:extLst>
        </xdr:cNvPr>
        <xdr:cNvSpPr/>
      </xdr:nvSpPr>
      <xdr:spPr>
        <a:xfrm>
          <a:off x="1020240" y="13909680"/>
          <a:ext cx="6352920" cy="37800"/>
        </a:xfrm>
        <a:prstGeom prst="rect">
          <a:avLst/>
        </a:prstGeom>
        <a:solidFill>
          <a:schemeClr val="lt1"/>
        </a:solidFill>
        <a:ln w="9360">
          <a:noFill/>
          <a:round/>
        </a:ln>
      </xdr:spPr>
      <xdr:style>
        <a:lnRef idx="0">
          <a:scrgbClr r="0" g="0" b="0"/>
        </a:lnRef>
        <a:fillRef idx="0">
          <a:scrgbClr r="0" g="0" b="0"/>
        </a:fillRef>
        <a:effectRef idx="0">
          <a:scrgbClr r="0" g="0" b="0"/>
        </a:effectRef>
        <a:fontRef idx="minor"/>
      </xdr:style>
      <xdr:txBody>
        <a:bodyPr>
          <a:noAutofit/>
        </a:bodyPr>
        <a:lstStyle/>
        <a:p>
          <a:pPr algn="ctr">
            <a:lnSpc>
              <a:spcPct val="100000"/>
            </a:lnSpc>
          </a:pPr>
          <a:endParaRPr lang="en-US" sz="1200" b="0" strike="noStrike" spc="-1">
            <a:latin typeface="Times New Roman"/>
          </a:endParaRPr>
        </a:p>
        <a:p>
          <a:pPr algn="ctr">
            <a:lnSpc>
              <a:spcPct val="100000"/>
            </a:lnSpc>
          </a:pPr>
          <a:r>
            <a:rPr lang="en-US" sz="1400" b="1" strike="noStrike" spc="-1">
              <a:solidFill>
                <a:srgbClr val="000000"/>
              </a:solidFill>
              <a:latin typeface="Calibri"/>
              <a:ea typeface="Calibri"/>
            </a:rPr>
            <a:t>Assinatura do Responsável pelo Levantamento dos Custos</a:t>
          </a:r>
          <a:endParaRPr lang="en-US" sz="1400" b="0" strike="noStrike" spc="-1">
            <a:latin typeface="Times New Roman"/>
          </a:endParaRPr>
        </a:p>
        <a:p>
          <a:pPr algn="ctr">
            <a:lnSpc>
              <a:spcPct val="100000"/>
            </a:lnSpc>
          </a:pPr>
          <a:endParaRPr lang="en-US" sz="1400" b="0" strike="noStrike" spc="-1">
            <a:latin typeface="Times New Roman"/>
          </a:endParaRPr>
        </a:p>
      </xdr:txBody>
    </xdr:sp>
    <xdr:clientData/>
  </xdr:twoCellAnchor>
  <xdr:twoCellAnchor editAs="oneCell">
    <xdr:from>
      <xdr:col>1</xdr:col>
      <xdr:colOff>2466107</xdr:colOff>
      <xdr:row>71</xdr:row>
      <xdr:rowOff>130841</xdr:rowOff>
    </xdr:from>
    <xdr:to>
      <xdr:col>1</xdr:col>
      <xdr:colOff>3792280</xdr:colOff>
      <xdr:row>73</xdr:row>
      <xdr:rowOff>55698</xdr:rowOff>
    </xdr:to>
    <xdr:pic>
      <xdr:nvPicPr>
        <xdr:cNvPr id="4" name="Imagem 3">
          <a:extLst>
            <a:ext uri="{FF2B5EF4-FFF2-40B4-BE49-F238E27FC236}">
              <a16:creationId xmlns:a16="http://schemas.microsoft.com/office/drawing/2014/main" xmlns="" id="{1AB2A3BF-DCDB-488E-A39A-08AC0300B2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21065411">
          <a:off x="3096489" y="13562823"/>
          <a:ext cx="1326173" cy="326639"/>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76092"/>
    <pageSetUpPr fitToPage="1"/>
  </sheetPr>
  <dimension ref="A1:AMK1000"/>
  <sheetViews>
    <sheetView tabSelected="1" topLeftCell="A37" zoomScale="110" zoomScaleNormal="110" workbookViewId="0">
      <selection activeCell="C58" sqref="C58:D58"/>
    </sheetView>
  </sheetViews>
  <sheetFormatPr defaultColWidth="14.5703125" defaultRowHeight="15" x14ac:dyDescent="0.25"/>
  <cols>
    <col min="1" max="1" width="9.28515625" style="1" customWidth="1"/>
    <col min="2" max="2" width="88.7109375" style="1" customWidth="1"/>
    <col min="3" max="4" width="21.7109375" style="2" bestFit="1" customWidth="1"/>
    <col min="5" max="6" width="15" style="1" customWidth="1"/>
    <col min="7" max="23" width="8.7109375" style="1" customWidth="1"/>
    <col min="24" max="1025" width="14.5703125" style="1"/>
  </cols>
  <sheetData>
    <row r="1" spans="1:4" x14ac:dyDescent="0.25">
      <c r="A1" s="188" t="s">
        <v>0</v>
      </c>
      <c r="B1" s="188"/>
      <c r="C1" s="188"/>
      <c r="D1" s="188"/>
    </row>
    <row r="2" spans="1:4" x14ac:dyDescent="0.25">
      <c r="A2" s="189" t="s">
        <v>1</v>
      </c>
      <c r="B2" s="189" t="s">
        <v>2</v>
      </c>
      <c r="C2" s="189" t="s">
        <v>3</v>
      </c>
      <c r="D2" s="189"/>
    </row>
    <row r="3" spans="1:4" x14ac:dyDescent="0.25">
      <c r="A3" s="189"/>
      <c r="B3" s="189"/>
      <c r="C3" s="3" t="s">
        <v>4</v>
      </c>
      <c r="D3" s="3" t="s">
        <v>5</v>
      </c>
    </row>
    <row r="4" spans="1:4" x14ac:dyDescent="0.25">
      <c r="A4" s="4"/>
      <c r="B4" s="4"/>
      <c r="C4" s="5"/>
      <c r="D4" s="5"/>
    </row>
    <row r="5" spans="1:4" x14ac:dyDescent="0.25">
      <c r="A5" s="185" t="s">
        <v>6</v>
      </c>
      <c r="B5" s="185"/>
      <c r="C5" s="185"/>
      <c r="D5" s="185"/>
    </row>
    <row r="6" spans="1:4" x14ac:dyDescent="0.25">
      <c r="A6" s="189" t="s">
        <v>7</v>
      </c>
      <c r="B6" s="189"/>
      <c r="C6" s="189"/>
      <c r="D6" s="189"/>
    </row>
    <row r="7" spans="1:4" x14ac:dyDescent="0.25">
      <c r="A7" s="5">
        <v>2</v>
      </c>
      <c r="B7" s="6" t="s">
        <v>8</v>
      </c>
      <c r="C7" s="7">
        <f>'Expediente-Escritório'!F69</f>
        <v>35191.819999999992</v>
      </c>
      <c r="D7" s="7">
        <v>15827.1615</v>
      </c>
    </row>
    <row r="8" spans="1:4" x14ac:dyDescent="0.25">
      <c r="A8" s="5">
        <v>3</v>
      </c>
      <c r="B8" s="6" t="s">
        <v>9</v>
      </c>
      <c r="C8" s="7">
        <f>'Limpeza e Higienização'!F48</f>
        <v>95081.272126245865</v>
      </c>
      <c r="D8" s="7">
        <v>13311.3780976744</v>
      </c>
    </row>
    <row r="9" spans="1:4" x14ac:dyDescent="0.25">
      <c r="A9" s="5">
        <v>4</v>
      </c>
      <c r="B9" s="6" t="s">
        <v>10</v>
      </c>
      <c r="C9" s="7">
        <f>'Copa e Cozinha'!F45</f>
        <v>22126.639999999999</v>
      </c>
      <c r="D9" s="7">
        <v>1264.3440000000001</v>
      </c>
    </row>
    <row r="10" spans="1:4" x14ac:dyDescent="0.25">
      <c r="A10" s="5">
        <v>5</v>
      </c>
      <c r="B10" s="6" t="s">
        <v>11</v>
      </c>
      <c r="C10" s="7">
        <f>'Vestuário-Cama-Mesa-Banho'!F14</f>
        <v>121314</v>
      </c>
      <c r="D10" s="7">
        <v>54591.3</v>
      </c>
    </row>
    <row r="11" spans="1:4" x14ac:dyDescent="0.25">
      <c r="A11" s="5">
        <v>6</v>
      </c>
      <c r="B11" s="6" t="s">
        <v>12</v>
      </c>
      <c r="C11" s="7">
        <f>EPIs!F23</f>
        <v>19273.510000000002</v>
      </c>
      <c r="D11" s="7">
        <v>770.94039999999995</v>
      </c>
    </row>
    <row r="12" spans="1:4" x14ac:dyDescent="0.25">
      <c r="A12" s="5">
        <v>7</v>
      </c>
      <c r="B12" s="6" t="s">
        <v>13</v>
      </c>
      <c r="C12" s="7">
        <f>'Esportivo e Pedagógico'!F31</f>
        <v>12193.480000000001</v>
      </c>
      <c r="D12" s="7">
        <v>2804.5003999999999</v>
      </c>
    </row>
    <row r="13" spans="1:4" x14ac:dyDescent="0.25">
      <c r="A13" s="5">
        <v>8</v>
      </c>
      <c r="B13" s="6" t="s">
        <v>14</v>
      </c>
      <c r="C13" s="7">
        <f>Segurança!F11</f>
        <v>24095</v>
      </c>
      <c r="D13" s="7">
        <v>6023.75</v>
      </c>
    </row>
    <row r="14" spans="1:4" x14ac:dyDescent="0.25">
      <c r="A14" s="184" t="s">
        <v>15</v>
      </c>
      <c r="B14" s="184"/>
      <c r="C14" s="8">
        <f>SUM(C7:C13)</f>
        <v>329275.72212624585</v>
      </c>
      <c r="D14" s="8">
        <v>94593.374397674401</v>
      </c>
    </row>
    <row r="15" spans="1:4" x14ac:dyDescent="0.25">
      <c r="A15" s="189" t="s">
        <v>16</v>
      </c>
      <c r="B15" s="189"/>
      <c r="C15" s="189"/>
      <c r="D15" s="189"/>
    </row>
    <row r="16" spans="1:4" x14ac:dyDescent="0.25">
      <c r="A16" s="5">
        <v>1</v>
      </c>
      <c r="B16" s="6" t="s">
        <v>17</v>
      </c>
      <c r="C16" s="7">
        <f>'LOCAÇÃO-VEICULOS'!F5</f>
        <v>76956</v>
      </c>
      <c r="D16" s="7">
        <v>85801.57</v>
      </c>
    </row>
    <row r="17" spans="1:4" x14ac:dyDescent="0.25">
      <c r="A17" s="5">
        <v>2</v>
      </c>
      <c r="B17" s="6" t="s">
        <v>18</v>
      </c>
      <c r="C17" s="7">
        <f>REFEIÇÕES!F8</f>
        <v>1034775</v>
      </c>
      <c r="D17" s="7">
        <v>1153715.3999999999</v>
      </c>
    </row>
    <row r="18" spans="1:4" x14ac:dyDescent="0.25">
      <c r="A18" s="5">
        <v>3</v>
      </c>
      <c r="B18" s="248" t="s">
        <v>19</v>
      </c>
      <c r="C18" s="245">
        <f>MANUTENÇÃO_PREDIAL!C3</f>
        <v>333000</v>
      </c>
      <c r="D18" s="245">
        <v>371276.1</v>
      </c>
    </row>
    <row r="19" spans="1:4" x14ac:dyDescent="0.25">
      <c r="A19" s="5">
        <v>4</v>
      </c>
      <c r="B19" s="249" t="s">
        <v>425</v>
      </c>
      <c r="C19" s="250">
        <f>VIDEOMONITORAMENTO!F4</f>
        <v>349785.75</v>
      </c>
      <c r="D19" s="245">
        <f>C19</f>
        <v>349785.75</v>
      </c>
    </row>
    <row r="20" spans="1:4" ht="15.75" customHeight="1" x14ac:dyDescent="0.25">
      <c r="A20" s="5">
        <v>5</v>
      </c>
      <c r="B20" s="248" t="s">
        <v>20</v>
      </c>
      <c r="C20" s="245">
        <f>MEDICAMENTOS!F3</f>
        <v>20000</v>
      </c>
      <c r="D20" s="245">
        <v>22298.87</v>
      </c>
    </row>
    <row r="21" spans="1:4" ht="15.75" customHeight="1" x14ac:dyDescent="0.25">
      <c r="A21" s="5">
        <v>6</v>
      </c>
      <c r="B21" s="249" t="s">
        <v>21</v>
      </c>
      <c r="C21" s="245">
        <v>48000</v>
      </c>
      <c r="D21" s="245">
        <v>53517.279999999999</v>
      </c>
    </row>
    <row r="22" spans="1:4" ht="15.75" customHeight="1" x14ac:dyDescent="0.25">
      <c r="A22" s="5">
        <v>7</v>
      </c>
      <c r="B22" s="248" t="s">
        <v>22</v>
      </c>
      <c r="C22" s="245">
        <v>50000</v>
      </c>
      <c r="D22" s="245">
        <v>55747.16</v>
      </c>
    </row>
    <row r="23" spans="1:4" ht="15.75" customHeight="1" x14ac:dyDescent="0.25">
      <c r="A23" s="5">
        <v>8</v>
      </c>
      <c r="B23" s="248" t="s">
        <v>23</v>
      </c>
      <c r="C23" s="245">
        <v>8494.0750000000007</v>
      </c>
      <c r="D23" s="245">
        <v>9740.42</v>
      </c>
    </row>
    <row r="24" spans="1:4" ht="15.75" customHeight="1" x14ac:dyDescent="0.25">
      <c r="A24" s="5">
        <v>10</v>
      </c>
      <c r="B24" s="248" t="s">
        <v>24</v>
      </c>
      <c r="C24" s="245">
        <v>11000</v>
      </c>
      <c r="D24" s="245">
        <f>C24</f>
        <v>11000</v>
      </c>
    </row>
    <row r="25" spans="1:4" ht="15.75" customHeight="1" x14ac:dyDescent="0.25">
      <c r="A25" s="184" t="s">
        <v>25</v>
      </c>
      <c r="B25" s="184"/>
      <c r="C25" s="8">
        <f>SUM(C16:C24)</f>
        <v>1932010.825</v>
      </c>
      <c r="D25" s="7">
        <f>SUM(D16:D24)</f>
        <v>2112882.5499999998</v>
      </c>
    </row>
    <row r="26" spans="1:4" ht="15.75" customHeight="1" x14ac:dyDescent="0.25">
      <c r="A26" s="189" t="s">
        <v>26</v>
      </c>
      <c r="B26" s="189"/>
      <c r="C26" s="189"/>
      <c r="D26" s="189"/>
    </row>
    <row r="27" spans="1:4" ht="15.75" customHeight="1" x14ac:dyDescent="0.25">
      <c r="A27" s="9">
        <v>1</v>
      </c>
      <c r="B27" s="6" t="s">
        <v>27</v>
      </c>
      <c r="C27" s="7">
        <v>50000</v>
      </c>
      <c r="D27" s="7">
        <v>50000</v>
      </c>
    </row>
    <row r="28" spans="1:4" ht="15.75" customHeight="1" x14ac:dyDescent="0.25">
      <c r="A28" s="184" t="s">
        <v>28</v>
      </c>
      <c r="B28" s="184"/>
      <c r="C28" s="7">
        <v>50000</v>
      </c>
      <c r="D28" s="10">
        <v>50000</v>
      </c>
    </row>
    <row r="29" spans="1:4" ht="15.75" customHeight="1" x14ac:dyDescent="0.25">
      <c r="A29" s="181" t="s">
        <v>29</v>
      </c>
      <c r="B29" s="181"/>
      <c r="C29" s="11">
        <f>C14+C25+C28</f>
        <v>2311286.5471262457</v>
      </c>
      <c r="D29" s="11">
        <f>D14+D25+D28</f>
        <v>2257475.9243976744</v>
      </c>
    </row>
    <row r="30" spans="1:4" ht="15.75" customHeight="1" x14ac:dyDescent="0.25">
      <c r="A30" s="4"/>
      <c r="B30" s="4"/>
      <c r="C30" s="5"/>
      <c r="D30" s="5"/>
    </row>
    <row r="31" spans="1:4" ht="15.75" customHeight="1" x14ac:dyDescent="0.25">
      <c r="A31" s="185" t="s">
        <v>30</v>
      </c>
      <c r="B31" s="185"/>
      <c r="C31" s="185"/>
      <c r="D31" s="185"/>
    </row>
    <row r="32" spans="1:4" ht="15.75" customHeight="1" x14ac:dyDescent="0.25">
      <c r="A32" s="183" t="s">
        <v>31</v>
      </c>
      <c r="B32" s="183"/>
      <c r="C32" s="183"/>
      <c r="D32" s="183"/>
    </row>
    <row r="33" spans="1:4" ht="15.75" customHeight="1" x14ac:dyDescent="0.25">
      <c r="A33" s="9">
        <v>1</v>
      </c>
      <c r="B33" s="12" t="s">
        <v>32</v>
      </c>
      <c r="C33" s="13">
        <f>Informática!F6</f>
        <v>51303</v>
      </c>
      <c r="D33" s="13">
        <v>0</v>
      </c>
    </row>
    <row r="34" spans="1:4" ht="15.75" customHeight="1" x14ac:dyDescent="0.25">
      <c r="A34" s="9">
        <v>2</v>
      </c>
      <c r="B34" s="6" t="s">
        <v>33</v>
      </c>
      <c r="C34" s="7">
        <f>'Eletrodomésticos-Móveis'!F46</f>
        <v>537183.43999999994</v>
      </c>
      <c r="D34" s="7">
        <v>0</v>
      </c>
    </row>
    <row r="35" spans="1:4" ht="15.75" customHeight="1" x14ac:dyDescent="0.25">
      <c r="A35" s="9">
        <v>3</v>
      </c>
      <c r="B35" s="6" t="s">
        <v>34</v>
      </c>
      <c r="C35" s="7">
        <f>Saúde!F32</f>
        <v>21446</v>
      </c>
      <c r="D35" s="7">
        <v>0</v>
      </c>
    </row>
    <row r="36" spans="1:4" ht="15.75" customHeight="1" x14ac:dyDescent="0.25">
      <c r="A36" s="184" t="s">
        <v>15</v>
      </c>
      <c r="B36" s="184"/>
      <c r="C36" s="8">
        <f>SUM(C33:C35)</f>
        <v>609932.43999999994</v>
      </c>
      <c r="D36" s="8">
        <v>0</v>
      </c>
    </row>
    <row r="37" spans="1:4" ht="15.75" customHeight="1" x14ac:dyDescent="0.25">
      <c r="A37" s="183" t="s">
        <v>35</v>
      </c>
      <c r="B37" s="183"/>
      <c r="C37" s="183"/>
      <c r="D37" s="183"/>
    </row>
    <row r="38" spans="1:4" ht="15.75" customHeight="1" x14ac:dyDescent="0.25">
      <c r="A38" s="14">
        <v>1</v>
      </c>
      <c r="B38" s="15" t="s">
        <v>27</v>
      </c>
      <c r="C38" s="16">
        <v>75000</v>
      </c>
      <c r="D38" s="16">
        <v>35000</v>
      </c>
    </row>
    <row r="39" spans="1:4" ht="15.75" customHeight="1" x14ac:dyDescent="0.25">
      <c r="A39" s="184" t="s">
        <v>28</v>
      </c>
      <c r="B39" s="184"/>
      <c r="C39" s="16">
        <v>75000</v>
      </c>
      <c r="D39" s="8">
        <v>35000</v>
      </c>
    </row>
    <row r="40" spans="1:4" ht="15.75" customHeight="1" x14ac:dyDescent="0.25">
      <c r="A40" s="181" t="s">
        <v>36</v>
      </c>
      <c r="B40" s="181"/>
      <c r="C40" s="11">
        <f>C36+C39</f>
        <v>684932.44</v>
      </c>
      <c r="D40" s="11">
        <f>D39</f>
        <v>35000</v>
      </c>
    </row>
    <row r="41" spans="1:4" ht="15.75" customHeight="1" x14ac:dyDescent="0.25">
      <c r="A41" s="4"/>
      <c r="B41" s="4"/>
      <c r="C41" s="5"/>
      <c r="D41" s="5"/>
    </row>
    <row r="42" spans="1:4" ht="15.75" customHeight="1" x14ac:dyDescent="0.25">
      <c r="A42" s="185" t="s">
        <v>37</v>
      </c>
      <c r="B42" s="185"/>
      <c r="C42" s="185"/>
      <c r="D42" s="185"/>
    </row>
    <row r="43" spans="1:4" ht="15.75" customHeight="1" x14ac:dyDescent="0.25">
      <c r="A43" s="183" t="s">
        <v>38</v>
      </c>
      <c r="B43" s="183"/>
      <c r="C43" s="183"/>
      <c r="D43" s="183"/>
    </row>
    <row r="44" spans="1:4" ht="15.75" customHeight="1" x14ac:dyDescent="0.25">
      <c r="A44" s="17">
        <v>1</v>
      </c>
      <c r="B44" s="18" t="s">
        <v>39</v>
      </c>
      <c r="C44" s="19">
        <f>'Folha de Pagamento com fórmulas'!M21</f>
        <v>4512807.9349999996</v>
      </c>
      <c r="D44" s="19">
        <f>C44</f>
        <v>4512807.9349999996</v>
      </c>
    </row>
    <row r="45" spans="1:4" ht="15.75" customHeight="1" x14ac:dyDescent="0.25">
      <c r="A45" s="17">
        <v>2</v>
      </c>
      <c r="B45" s="18" t="s">
        <v>40</v>
      </c>
      <c r="C45" s="19">
        <f>'Folha de Pagamento com fórmulas'!M35</f>
        <v>1176313.5</v>
      </c>
      <c r="D45" s="19">
        <f>C45</f>
        <v>1176313.5</v>
      </c>
    </row>
    <row r="46" spans="1:4" ht="15.75" customHeight="1" x14ac:dyDescent="0.25">
      <c r="A46" s="181" t="s">
        <v>41</v>
      </c>
      <c r="B46" s="181"/>
      <c r="C46" s="11">
        <f>SUM(C44:C45)</f>
        <v>5689121.4349999996</v>
      </c>
      <c r="D46" s="11">
        <f>C46</f>
        <v>5689121.4349999996</v>
      </c>
    </row>
    <row r="47" spans="1:4" ht="15.75" customHeight="1" x14ac:dyDescent="0.25">
      <c r="A47" s="4"/>
      <c r="B47" s="4"/>
      <c r="C47" s="5"/>
      <c r="D47" s="5"/>
    </row>
    <row r="48" spans="1:4" ht="15.75" customHeight="1" x14ac:dyDescent="0.25">
      <c r="A48" s="20"/>
      <c r="B48" s="21" t="s">
        <v>42</v>
      </c>
      <c r="C48" s="22">
        <f>C29+C40+C46</f>
        <v>8685340.4221262448</v>
      </c>
      <c r="D48" s="22">
        <f>D29+D40+D46</f>
        <v>7981597.359397674</v>
      </c>
    </row>
    <row r="49" spans="1:4" ht="15.75" customHeight="1" x14ac:dyDescent="0.25">
      <c r="A49" s="4"/>
      <c r="B49" s="4"/>
      <c r="C49" s="5"/>
      <c r="D49" s="5"/>
    </row>
    <row r="50" spans="1:4" ht="15.75" customHeight="1" x14ac:dyDescent="0.25">
      <c r="A50" s="179" t="s">
        <v>43</v>
      </c>
      <c r="B50" s="179"/>
      <c r="C50" s="24">
        <f>C29/C48*100</f>
        <v>26.611352402931182</v>
      </c>
      <c r="D50" s="24">
        <f>D29/D48*100</f>
        <v>28.283510464727748</v>
      </c>
    </row>
    <row r="51" spans="1:4" ht="15.75" customHeight="1" x14ac:dyDescent="0.25">
      <c r="A51" s="179" t="s">
        <v>44</v>
      </c>
      <c r="B51" s="179"/>
      <c r="C51" s="25">
        <f>C40/C48*100</f>
        <v>7.8860747732478949</v>
      </c>
      <c r="D51" s="25">
        <f>D40/D48*100</f>
        <v>0.43850871478489678</v>
      </c>
    </row>
    <row r="52" spans="1:4" ht="15.75" customHeight="1" x14ac:dyDescent="0.25">
      <c r="A52" s="179" t="s">
        <v>45</v>
      </c>
      <c r="B52" s="179"/>
      <c r="C52" s="25">
        <f>C46/C48*100</f>
        <v>65.502572823820927</v>
      </c>
      <c r="D52" s="25">
        <f>D46/D48*100</f>
        <v>71.277980820487358</v>
      </c>
    </row>
    <row r="53" spans="1:4" ht="15.75" customHeight="1" x14ac:dyDescent="0.25">
      <c r="A53" s="4"/>
      <c r="B53" s="4"/>
      <c r="C53" s="5"/>
      <c r="D53" s="5"/>
    </row>
    <row r="54" spans="1:4" ht="15.75" customHeight="1" x14ac:dyDescent="0.25">
      <c r="A54" s="181" t="s">
        <v>46</v>
      </c>
      <c r="B54" s="181"/>
      <c r="C54" s="182">
        <f>C29+D29</f>
        <v>4568762.4715239201</v>
      </c>
      <c r="D54" s="182"/>
    </row>
    <row r="55" spans="1:4" ht="15.75" customHeight="1" x14ac:dyDescent="0.25">
      <c r="A55" s="181" t="s">
        <v>47</v>
      </c>
      <c r="B55" s="181"/>
      <c r="C55" s="182">
        <f>C40+D40</f>
        <v>719932.44</v>
      </c>
      <c r="D55" s="182"/>
    </row>
    <row r="56" spans="1:4" ht="15.75" customHeight="1" x14ac:dyDescent="0.25">
      <c r="A56" s="181" t="s">
        <v>48</v>
      </c>
      <c r="B56" s="181"/>
      <c r="C56" s="182">
        <f>C46+D46</f>
        <v>11378242.869999999</v>
      </c>
      <c r="D56" s="182"/>
    </row>
    <row r="57" spans="1:4" ht="8.25" customHeight="1" x14ac:dyDescent="0.25">
      <c r="A57" s="4"/>
      <c r="B57" s="4"/>
      <c r="C57" s="5"/>
      <c r="D57" s="5"/>
    </row>
    <row r="58" spans="1:4" ht="15.75" customHeight="1" x14ac:dyDescent="0.25">
      <c r="A58" s="181" t="s">
        <v>49</v>
      </c>
      <c r="B58" s="181"/>
      <c r="C58" s="182">
        <f>C54+C55+C56</f>
        <v>16666937.781523919</v>
      </c>
      <c r="D58" s="182"/>
    </row>
    <row r="59" spans="1:4" ht="6" customHeight="1" x14ac:dyDescent="0.25">
      <c r="A59" s="4"/>
      <c r="B59" s="4"/>
      <c r="C59" s="5"/>
      <c r="D59" s="5"/>
    </row>
    <row r="60" spans="1:4" ht="15.75" customHeight="1" x14ac:dyDescent="0.25">
      <c r="A60" s="179" t="s">
        <v>50</v>
      </c>
      <c r="B60" s="179"/>
      <c r="C60" s="180">
        <f>C54/C58*100</f>
        <v>27.412128919018393</v>
      </c>
      <c r="D60" s="180"/>
    </row>
    <row r="61" spans="1:4" ht="15.75" customHeight="1" x14ac:dyDescent="0.25">
      <c r="A61" s="179" t="s">
        <v>51</v>
      </c>
      <c r="B61" s="179"/>
      <c r="C61" s="180">
        <f>C55/C58*100</f>
        <v>4.319524374765944</v>
      </c>
      <c r="D61" s="180"/>
    </row>
    <row r="62" spans="1:4" ht="15.75" customHeight="1" x14ac:dyDescent="0.25">
      <c r="A62" s="179" t="s">
        <v>52</v>
      </c>
      <c r="B62" s="179"/>
      <c r="C62" s="180">
        <f>C56/C58*100</f>
        <v>68.268346706215667</v>
      </c>
      <c r="D62" s="180"/>
    </row>
    <row r="63" spans="1:4" ht="6.75" customHeight="1" x14ac:dyDescent="0.25">
      <c r="A63" s="23"/>
      <c r="B63" s="26"/>
      <c r="C63" s="24"/>
      <c r="D63" s="27"/>
    </row>
    <row r="64" spans="1:4" ht="15.75" customHeight="1" x14ac:dyDescent="0.25">
      <c r="A64" s="23"/>
      <c r="B64" s="23" t="s">
        <v>53</v>
      </c>
      <c r="C64" s="172">
        <f>C48*3/100</f>
        <v>260560.21266378733</v>
      </c>
      <c r="D64" s="172">
        <f>D48*3/100</f>
        <v>239447.92078193024</v>
      </c>
    </row>
    <row r="65" spans="1:6" ht="6.75" customHeight="1" x14ac:dyDescent="0.25">
      <c r="A65" s="23"/>
      <c r="B65" s="23"/>
      <c r="C65" s="28"/>
      <c r="D65" s="28"/>
    </row>
    <row r="66" spans="1:6" ht="21" x14ac:dyDescent="0.35">
      <c r="A66" s="29"/>
      <c r="B66" s="30" t="s">
        <v>424</v>
      </c>
      <c r="C66" s="169">
        <f>C48+C64</f>
        <v>8945900.6347900312</v>
      </c>
      <c r="D66" s="169">
        <f>D48+D64</f>
        <v>8221045.280179604</v>
      </c>
      <c r="E66" s="31"/>
      <c r="F66" s="31"/>
    </row>
    <row r="67" spans="1:6" ht="19.5" customHeight="1" x14ac:dyDescent="0.35">
      <c r="A67" s="32"/>
      <c r="B67" s="33"/>
      <c r="C67" s="165"/>
      <c r="D67" s="166"/>
    </row>
    <row r="68" spans="1:6" ht="21.75" customHeight="1" x14ac:dyDescent="0.35">
      <c r="A68" s="170"/>
      <c r="B68" s="171" t="s">
        <v>54</v>
      </c>
      <c r="C68" s="173">
        <f>C66/12/58</f>
        <v>12853.305509755792</v>
      </c>
      <c r="D68" s="174">
        <f>D66/12/58</f>
        <v>11811.846666924717</v>
      </c>
      <c r="E68" s="31"/>
      <c r="F68" s="31"/>
    </row>
    <row r="69" spans="1:6" ht="15" customHeight="1" x14ac:dyDescent="0.25">
      <c r="C69" s="167"/>
      <c r="D69" s="168"/>
    </row>
    <row r="70" spans="1:6" ht="24.75" customHeight="1" x14ac:dyDescent="0.3">
      <c r="A70" s="35"/>
      <c r="B70" s="34" t="s">
        <v>55</v>
      </c>
      <c r="C70" s="186">
        <f>C68+D68</f>
        <v>24665.152176680509</v>
      </c>
      <c r="D70" s="187"/>
    </row>
    <row r="71" spans="1:6" ht="15.75" customHeight="1" x14ac:dyDescent="0.25"/>
    <row r="72" spans="1:6" ht="15.75" customHeight="1" x14ac:dyDescent="0.25"/>
    <row r="73" spans="1:6" ht="15.75" customHeight="1" x14ac:dyDescent="0.25"/>
    <row r="74" spans="1:6" ht="15.75" customHeight="1" x14ac:dyDescent="0.25"/>
    <row r="75" spans="1:6" ht="15.75" customHeight="1" x14ac:dyDescent="0.25"/>
    <row r="76" spans="1:6" ht="15.75" customHeight="1" x14ac:dyDescent="0.25"/>
    <row r="77" spans="1:6" ht="15.75" customHeight="1" x14ac:dyDescent="0.25"/>
    <row r="78" spans="1:6" ht="15.75" customHeight="1" x14ac:dyDescent="0.25"/>
    <row r="79" spans="1:6" ht="15.75" customHeight="1" x14ac:dyDescent="0.25"/>
    <row r="80" spans="1:6"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9">
    <mergeCell ref="C70:D70"/>
    <mergeCell ref="A1:D1"/>
    <mergeCell ref="A2:A3"/>
    <mergeCell ref="B2:B3"/>
    <mergeCell ref="C2:D2"/>
    <mergeCell ref="A5:D5"/>
    <mergeCell ref="A6:D6"/>
    <mergeCell ref="A14:B14"/>
    <mergeCell ref="A15:D15"/>
    <mergeCell ref="A25:B25"/>
    <mergeCell ref="A26:D26"/>
    <mergeCell ref="A28:B28"/>
    <mergeCell ref="A29:B29"/>
    <mergeCell ref="A31:D31"/>
    <mergeCell ref="A32:D32"/>
    <mergeCell ref="A36:B36"/>
    <mergeCell ref="A37:D37"/>
    <mergeCell ref="A39:B39"/>
    <mergeCell ref="A40:B40"/>
    <mergeCell ref="A42:D42"/>
    <mergeCell ref="A43:D43"/>
    <mergeCell ref="A46:B46"/>
    <mergeCell ref="A50:B50"/>
    <mergeCell ref="A51:B51"/>
    <mergeCell ref="A52:B52"/>
    <mergeCell ref="A54:B54"/>
    <mergeCell ref="C54:D54"/>
    <mergeCell ref="A55:B55"/>
    <mergeCell ref="C55:D55"/>
    <mergeCell ref="A56:B56"/>
    <mergeCell ref="C56:D56"/>
    <mergeCell ref="A62:B62"/>
    <mergeCell ref="C62:D62"/>
    <mergeCell ref="A58:B58"/>
    <mergeCell ref="C58:D58"/>
    <mergeCell ref="A60:B60"/>
    <mergeCell ref="C60:D60"/>
    <mergeCell ref="A61:B61"/>
    <mergeCell ref="C61:D61"/>
  </mergeCells>
  <printOptions horizontalCentered="1" verticalCentered="1"/>
  <pageMargins left="0.51180555555555496" right="0.51180555555555496" top="0.78749999999999998" bottom="0.78749999999999998" header="0.51180555555555496" footer="0.51180555555555496"/>
  <pageSetup paperSize="9" scale="63" firstPageNumber="0"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K999"/>
  <sheetViews>
    <sheetView topLeftCell="E1" zoomScale="200" zoomScaleNormal="200" workbookViewId="0">
      <selection sqref="A1:F5"/>
    </sheetView>
  </sheetViews>
  <sheetFormatPr defaultColWidth="14.5703125" defaultRowHeight="15" x14ac:dyDescent="0.25"/>
  <cols>
    <col min="1" max="1" width="9.28515625" style="1" customWidth="1"/>
    <col min="2" max="2" width="86.85546875" style="1" customWidth="1"/>
    <col min="3" max="3" width="10.140625" style="96" customWidth="1"/>
    <col min="4" max="4" width="11.5703125" style="96" customWidth="1"/>
    <col min="5" max="5" width="12.42578125" style="96" customWidth="1"/>
    <col min="6" max="6" width="13.42578125" style="96" customWidth="1"/>
    <col min="7" max="26" width="9" style="1" customWidth="1"/>
    <col min="27" max="1025" width="14.5703125" style="1"/>
  </cols>
  <sheetData>
    <row r="1" spans="1:6" x14ac:dyDescent="0.25">
      <c r="A1" s="192" t="s">
        <v>17</v>
      </c>
      <c r="B1" s="192"/>
      <c r="C1" s="192"/>
      <c r="D1" s="192"/>
      <c r="E1" s="192"/>
      <c r="F1" s="192"/>
    </row>
    <row r="2" spans="1:6" ht="60" x14ac:dyDescent="0.25">
      <c r="A2" s="82" t="s">
        <v>1</v>
      </c>
      <c r="B2" s="82" t="s">
        <v>64</v>
      </c>
      <c r="C2" s="82" t="s">
        <v>65</v>
      </c>
      <c r="D2" s="82" t="s">
        <v>66</v>
      </c>
      <c r="E2" s="82" t="s">
        <v>67</v>
      </c>
      <c r="F2" s="82" t="s">
        <v>68</v>
      </c>
    </row>
    <row r="3" spans="1:6" ht="30" x14ac:dyDescent="0.25">
      <c r="A3" s="14">
        <v>1</v>
      </c>
      <c r="B3" s="83" t="s">
        <v>292</v>
      </c>
      <c r="C3" s="85" t="s">
        <v>65</v>
      </c>
      <c r="D3" s="99">
        <v>2</v>
      </c>
      <c r="E3" s="99">
        <v>1036</v>
      </c>
      <c r="F3" s="99">
        <f>D3*E3*12</f>
        <v>24864</v>
      </c>
    </row>
    <row r="4" spans="1:6" x14ac:dyDescent="0.25">
      <c r="A4" s="14">
        <v>2</v>
      </c>
      <c r="B4" s="83" t="s">
        <v>293</v>
      </c>
      <c r="C4" s="85" t="s">
        <v>65</v>
      </c>
      <c r="D4" s="99">
        <v>1</v>
      </c>
      <c r="E4" s="99">
        <v>4341</v>
      </c>
      <c r="F4" s="99">
        <f>D4*E4*12</f>
        <v>52092</v>
      </c>
    </row>
    <row r="5" spans="1:6" x14ac:dyDescent="0.25">
      <c r="A5" s="198" t="s">
        <v>136</v>
      </c>
      <c r="B5" s="198"/>
      <c r="C5" s="198"/>
      <c r="D5" s="198"/>
      <c r="E5" s="198"/>
      <c r="F5" s="102">
        <f>SUM(F3:F4)</f>
        <v>76956</v>
      </c>
    </row>
    <row r="6" spans="1:6" x14ac:dyDescent="0.25">
      <c r="B6" s="89"/>
      <c r="C6" s="118"/>
    </row>
    <row r="7" spans="1:6" x14ac:dyDescent="0.25">
      <c r="B7" s="89"/>
      <c r="C7" s="118"/>
    </row>
    <row r="8" spans="1:6" x14ac:dyDescent="0.25">
      <c r="B8" s="89"/>
      <c r="C8" s="118"/>
    </row>
    <row r="9" spans="1:6" x14ac:dyDescent="0.25">
      <c r="B9" s="89"/>
      <c r="C9" s="118"/>
    </row>
    <row r="10" spans="1:6" x14ac:dyDescent="0.25">
      <c r="B10" s="89"/>
      <c r="C10" s="118"/>
    </row>
    <row r="11" spans="1:6" x14ac:dyDescent="0.25">
      <c r="B11" s="89"/>
      <c r="C11" s="118"/>
    </row>
    <row r="12" spans="1:6" x14ac:dyDescent="0.25">
      <c r="B12" s="89"/>
      <c r="C12" s="118"/>
    </row>
    <row r="13" spans="1:6" x14ac:dyDescent="0.25">
      <c r="B13" s="89"/>
      <c r="C13" s="118"/>
    </row>
    <row r="14" spans="1:6" x14ac:dyDescent="0.25">
      <c r="B14" s="89"/>
      <c r="C14" s="118"/>
    </row>
    <row r="15" spans="1:6" x14ac:dyDescent="0.25">
      <c r="B15" s="89"/>
      <c r="C15" s="118"/>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2">
    <mergeCell ref="A1:F1"/>
    <mergeCell ref="A5:E5"/>
  </mergeCells>
  <pageMargins left="0.51180555555555496" right="0.51180555555555496" top="0.78749999999999998" bottom="0.78749999999999998" header="0.51180555555555496" footer="0.51180555555555496"/>
  <pageSetup paperSize="9" scale="64" firstPageNumber="0" fitToHeight="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K999"/>
  <sheetViews>
    <sheetView zoomScale="180" zoomScaleNormal="180" workbookViewId="0">
      <selection activeCell="F12" sqref="F12"/>
    </sheetView>
  </sheetViews>
  <sheetFormatPr defaultColWidth="14.5703125" defaultRowHeight="15" x14ac:dyDescent="0.25"/>
  <cols>
    <col min="1" max="1" width="5.140625" style="1" customWidth="1"/>
    <col min="2" max="2" width="14.28515625" style="1" customWidth="1"/>
    <col min="3" max="3" width="13" style="1" customWidth="1"/>
    <col min="4" max="4" width="16.140625" style="1" customWidth="1"/>
    <col min="5" max="5" width="9" style="1" customWidth="1"/>
    <col min="6" max="6" width="19" style="1" customWidth="1"/>
    <col min="7" max="26" width="9" style="1" customWidth="1"/>
    <col min="27" max="1025" width="14.5703125" style="1"/>
  </cols>
  <sheetData>
    <row r="1" spans="1:6" x14ac:dyDescent="0.25">
      <c r="A1" s="192" t="s">
        <v>434</v>
      </c>
      <c r="B1" s="192"/>
      <c r="C1" s="192"/>
      <c r="D1" s="192"/>
      <c r="E1" s="192"/>
      <c r="F1" s="192"/>
    </row>
    <row r="2" spans="1:6" ht="45" x14ac:dyDescent="0.25">
      <c r="A2" s="39" t="s">
        <v>1</v>
      </c>
      <c r="B2" s="39" t="s">
        <v>64</v>
      </c>
      <c r="C2" s="39" t="s">
        <v>65</v>
      </c>
      <c r="D2" s="39" t="s">
        <v>66</v>
      </c>
      <c r="E2" s="39" t="s">
        <v>67</v>
      </c>
      <c r="F2" s="39" t="s">
        <v>68</v>
      </c>
    </row>
    <row r="3" spans="1:6" x14ac:dyDescent="0.25">
      <c r="A3" s="14">
        <v>1</v>
      </c>
      <c r="B3" s="83" t="s">
        <v>294</v>
      </c>
      <c r="C3" s="4" t="s">
        <v>65</v>
      </c>
      <c r="D3" s="4">
        <f>365*60</f>
        <v>21900</v>
      </c>
      <c r="E3" s="119">
        <v>5.5</v>
      </c>
      <c r="F3" s="92">
        <f>D3*E3</f>
        <v>120450</v>
      </c>
    </row>
    <row r="4" spans="1:6" x14ac:dyDescent="0.25">
      <c r="A4" s="5">
        <v>2</v>
      </c>
      <c r="B4" s="83" t="s">
        <v>295</v>
      </c>
      <c r="C4" s="4" t="s">
        <v>65</v>
      </c>
      <c r="D4" s="4">
        <f>365*60</f>
        <v>21900</v>
      </c>
      <c r="E4" s="119">
        <v>15.89</v>
      </c>
      <c r="F4" s="92">
        <f>D4*E4</f>
        <v>347991</v>
      </c>
    </row>
    <row r="5" spans="1:6" ht="30" x14ac:dyDescent="0.25">
      <c r="A5" s="5">
        <v>3</v>
      </c>
      <c r="B5" s="83" t="s">
        <v>296</v>
      </c>
      <c r="C5" s="4" t="s">
        <v>65</v>
      </c>
      <c r="D5" s="4">
        <f>365*60</f>
        <v>21900</v>
      </c>
      <c r="E5" s="119">
        <v>5.5</v>
      </c>
      <c r="F5" s="92">
        <f>D5*E5</f>
        <v>120450</v>
      </c>
    </row>
    <row r="6" spans="1:6" x14ac:dyDescent="0.25">
      <c r="A6" s="5">
        <v>4</v>
      </c>
      <c r="B6" s="83" t="s">
        <v>297</v>
      </c>
      <c r="C6" s="4" t="s">
        <v>65</v>
      </c>
      <c r="D6" s="4">
        <f>365*60</f>
        <v>21900</v>
      </c>
      <c r="E6" s="119">
        <v>15.36</v>
      </c>
      <c r="F6" s="92">
        <f>D6*E6</f>
        <v>336384</v>
      </c>
    </row>
    <row r="7" spans="1:6" x14ac:dyDescent="0.25">
      <c r="A7" s="5">
        <v>5</v>
      </c>
      <c r="B7" s="83" t="s">
        <v>298</v>
      </c>
      <c r="C7" s="4" t="s">
        <v>65</v>
      </c>
      <c r="D7" s="4">
        <f>365*60</f>
        <v>21900</v>
      </c>
      <c r="E7" s="119">
        <v>5</v>
      </c>
      <c r="F7" s="92">
        <f>D7*E7</f>
        <v>109500</v>
      </c>
    </row>
    <row r="8" spans="1:6" x14ac:dyDescent="0.25">
      <c r="A8" s="198" t="s">
        <v>136</v>
      </c>
      <c r="B8" s="198"/>
      <c r="C8" s="198"/>
      <c r="D8" s="198"/>
      <c r="E8" s="198"/>
      <c r="F8" s="120">
        <f>SUM(F3:F7)</f>
        <v>1034775</v>
      </c>
    </row>
    <row r="9" spans="1:6" x14ac:dyDescent="0.25">
      <c r="A9" s="207" t="s">
        <v>435</v>
      </c>
      <c r="B9" s="207"/>
      <c r="C9" s="207"/>
      <c r="D9" s="207"/>
      <c r="E9" s="207"/>
      <c r="F9" s="207"/>
    </row>
    <row r="10" spans="1:6" x14ac:dyDescent="0.25">
      <c r="B10" s="89"/>
    </row>
    <row r="11" spans="1:6" x14ac:dyDescent="0.25">
      <c r="B11" s="89"/>
    </row>
    <row r="12" spans="1:6" x14ac:dyDescent="0.25">
      <c r="B12" s="89"/>
    </row>
    <row r="13" spans="1:6" x14ac:dyDescent="0.25">
      <c r="B13" s="89"/>
    </row>
    <row r="14" spans="1:6" x14ac:dyDescent="0.25">
      <c r="B14" s="89"/>
    </row>
    <row r="15" spans="1:6" x14ac:dyDescent="0.25">
      <c r="B15" s="89"/>
    </row>
    <row r="16" spans="1:6" x14ac:dyDescent="0.25">
      <c r="B16" s="89"/>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3">
    <mergeCell ref="A1:F1"/>
    <mergeCell ref="A8:E8"/>
    <mergeCell ref="A9:F9"/>
  </mergeCells>
  <pageMargins left="0.51180555555555496" right="0.51180555555555496" top="0.78749999999999998" bottom="0.78749999999999998" header="0.51180555555555496" footer="0.51180555555555496"/>
  <pageSetup paperSize="9" firstPageNumber="0" fitToHeight="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K999"/>
  <sheetViews>
    <sheetView zoomScale="140" zoomScaleNormal="140" workbookViewId="0">
      <selection activeCell="B3" sqref="B3"/>
    </sheetView>
  </sheetViews>
  <sheetFormatPr defaultColWidth="14.5703125" defaultRowHeight="15" x14ac:dyDescent="0.25"/>
  <cols>
    <col min="1" max="1" width="9.7109375" style="1" customWidth="1"/>
    <col min="2" max="2" width="83.5703125" style="1" customWidth="1"/>
    <col min="3" max="3" width="15.28515625" style="96" customWidth="1"/>
    <col min="4" max="20" width="9" style="1" customWidth="1"/>
    <col min="21" max="1025" width="14.5703125" style="1"/>
  </cols>
  <sheetData>
    <row r="1" spans="1:3" x14ac:dyDescent="0.25">
      <c r="A1" s="208" t="s">
        <v>19</v>
      </c>
      <c r="B1" s="208"/>
      <c r="C1" s="208"/>
    </row>
    <row r="2" spans="1:3" ht="45" x14ac:dyDescent="0.25">
      <c r="A2" s="121" t="s">
        <v>1</v>
      </c>
      <c r="B2" s="121" t="s">
        <v>64</v>
      </c>
      <c r="C2" s="121" t="s">
        <v>68</v>
      </c>
    </row>
    <row r="3" spans="1:3" ht="60" x14ac:dyDescent="0.25">
      <c r="A3" s="14">
        <v>1</v>
      </c>
      <c r="B3" s="83" t="s">
        <v>436</v>
      </c>
      <c r="C3" s="85">
        <v>333000</v>
      </c>
    </row>
    <row r="4" spans="1:3" x14ac:dyDescent="0.25">
      <c r="B4" s="89"/>
      <c r="C4" s="118"/>
    </row>
    <row r="5" spans="1:3" x14ac:dyDescent="0.25">
      <c r="B5" s="89"/>
      <c r="C5" s="118"/>
    </row>
    <row r="6" spans="1:3" x14ac:dyDescent="0.25">
      <c r="B6" s="89"/>
      <c r="C6" s="118"/>
    </row>
    <row r="7" spans="1:3" x14ac:dyDescent="0.25">
      <c r="B7" s="89"/>
      <c r="C7" s="118"/>
    </row>
    <row r="8" spans="1:3" x14ac:dyDescent="0.25">
      <c r="B8" s="89"/>
      <c r="C8" s="118"/>
    </row>
    <row r="9" spans="1:3" x14ac:dyDescent="0.25">
      <c r="B9" s="89"/>
      <c r="C9" s="118"/>
    </row>
    <row r="10" spans="1:3" x14ac:dyDescent="0.25">
      <c r="B10" s="89"/>
      <c r="C10" s="118"/>
    </row>
    <row r="11" spans="1:3" x14ac:dyDescent="0.25">
      <c r="B11" s="89"/>
      <c r="C11" s="118"/>
    </row>
    <row r="12" spans="1:3" x14ac:dyDescent="0.25">
      <c r="B12" s="89"/>
      <c r="C12" s="118"/>
    </row>
    <row r="13" spans="1:3" x14ac:dyDescent="0.25">
      <c r="B13" s="89"/>
      <c r="C13" s="118"/>
    </row>
    <row r="14" spans="1:3" x14ac:dyDescent="0.25">
      <c r="B14" s="89"/>
      <c r="C14" s="118"/>
    </row>
    <row r="15" spans="1:3" x14ac:dyDescent="0.25">
      <c r="B15" s="89"/>
      <c r="C15" s="118"/>
    </row>
    <row r="16" spans="1:3" x14ac:dyDescent="0.25">
      <c r="B16" s="89"/>
      <c r="C16" s="118"/>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1">
    <mergeCell ref="A1:C1"/>
  </mergeCells>
  <pageMargins left="0.51180555555555496" right="0.51180555555555496" top="0.78749999999999998" bottom="0.78749999999999998" header="0.51180555555555496" footer="0.51180555555555496"/>
  <pageSetup paperSize="9" scale="85" firstPageNumber="0" fitToHeight="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4"/>
  <sheetViews>
    <sheetView zoomScale="80" zoomScaleNormal="80" workbookViewId="0">
      <selection activeCell="F3" sqref="F3"/>
    </sheetView>
  </sheetViews>
  <sheetFormatPr defaultRowHeight="15" x14ac:dyDescent="0.25"/>
  <cols>
    <col min="2" max="2" width="49.5703125" customWidth="1"/>
    <col min="4" max="4" width="17.140625" bestFit="1" customWidth="1"/>
    <col min="5" max="5" width="18" customWidth="1"/>
    <col min="6" max="6" width="91.5703125" customWidth="1"/>
  </cols>
  <sheetData>
    <row r="1" spans="1:6" x14ac:dyDescent="0.25">
      <c r="A1" s="192" t="s">
        <v>437</v>
      </c>
      <c r="B1" s="192"/>
      <c r="C1" s="192"/>
      <c r="D1" s="192"/>
      <c r="E1" s="192"/>
      <c r="F1" s="192"/>
    </row>
    <row r="2" spans="1:6" ht="45" x14ac:dyDescent="0.25">
      <c r="A2" s="82" t="s">
        <v>1</v>
      </c>
      <c r="B2" s="82" t="s">
        <v>64</v>
      </c>
      <c r="C2" s="82" t="s">
        <v>65</v>
      </c>
      <c r="D2" s="82" t="s">
        <v>66</v>
      </c>
      <c r="E2" s="82" t="s">
        <v>67</v>
      </c>
      <c r="F2" s="82" t="s">
        <v>68</v>
      </c>
    </row>
    <row r="3" spans="1:6" ht="87" customHeight="1" x14ac:dyDescent="0.25">
      <c r="A3" s="14">
        <v>1</v>
      </c>
      <c r="B3" s="83" t="s">
        <v>438</v>
      </c>
      <c r="C3" s="85" t="s">
        <v>65</v>
      </c>
      <c r="D3" s="99">
        <v>349785.75</v>
      </c>
      <c r="E3" s="99">
        <v>349785.75</v>
      </c>
      <c r="F3" s="99">
        <v>349785.75</v>
      </c>
    </row>
    <row r="4" spans="1:6" x14ac:dyDescent="0.25">
      <c r="A4" s="198" t="s">
        <v>136</v>
      </c>
      <c r="B4" s="198"/>
      <c r="C4" s="198"/>
      <c r="D4" s="198"/>
      <c r="E4" s="198"/>
      <c r="F4" s="102">
        <f>SUM(F3:F3)</f>
        <v>349785.75</v>
      </c>
    </row>
  </sheetData>
  <mergeCells count="2">
    <mergeCell ref="A1:F1"/>
    <mergeCell ref="A4:E4"/>
  </mergeCells>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K999"/>
  <sheetViews>
    <sheetView zoomScale="120" zoomScaleNormal="120" workbookViewId="0">
      <selection activeCell="B3" sqref="B3"/>
    </sheetView>
  </sheetViews>
  <sheetFormatPr defaultColWidth="14.5703125" defaultRowHeight="15" x14ac:dyDescent="0.25"/>
  <cols>
    <col min="1" max="1" width="10.140625" style="1" customWidth="1"/>
    <col min="2" max="2" width="97.140625" style="1" customWidth="1"/>
    <col min="3" max="3" width="9" style="96" customWidth="1"/>
    <col min="4" max="6" width="13.42578125" style="96" bestFit="1" customWidth="1"/>
    <col min="7" max="7" width="9" style="96" customWidth="1"/>
    <col min="8" max="26" width="9" style="1" customWidth="1"/>
    <col min="27" max="1025" width="14.5703125" style="1"/>
  </cols>
  <sheetData>
    <row r="1" spans="1:26" x14ac:dyDescent="0.25">
      <c r="A1" s="192" t="s">
        <v>20</v>
      </c>
      <c r="B1" s="192"/>
      <c r="C1" s="192"/>
      <c r="D1" s="192"/>
      <c r="E1" s="192"/>
      <c r="F1" s="192"/>
    </row>
    <row r="2" spans="1:26" ht="60" x14ac:dyDescent="0.25">
      <c r="A2" s="82" t="s">
        <v>1</v>
      </c>
      <c r="B2" s="82" t="s">
        <v>64</v>
      </c>
      <c r="C2" s="82" t="s">
        <v>65</v>
      </c>
      <c r="D2" s="82" t="s">
        <v>66</v>
      </c>
      <c r="E2" s="82" t="s">
        <v>67</v>
      </c>
      <c r="F2" s="82" t="s">
        <v>68</v>
      </c>
    </row>
    <row r="3" spans="1:26" ht="60" x14ac:dyDescent="0.25">
      <c r="A3" s="9">
        <v>1</v>
      </c>
      <c r="B3" s="90" t="s">
        <v>299</v>
      </c>
      <c r="C3" s="122" t="s">
        <v>300</v>
      </c>
      <c r="D3" s="122">
        <v>20000</v>
      </c>
      <c r="E3" s="122">
        <v>20000</v>
      </c>
      <c r="F3" s="122">
        <v>20000</v>
      </c>
      <c r="G3" s="123"/>
      <c r="H3" s="100"/>
      <c r="I3" s="100"/>
      <c r="J3" s="100"/>
      <c r="K3" s="100"/>
      <c r="L3" s="100"/>
      <c r="M3" s="100"/>
      <c r="N3" s="100"/>
      <c r="O3" s="100"/>
      <c r="P3" s="100"/>
      <c r="Q3" s="100"/>
      <c r="R3" s="100"/>
      <c r="S3" s="100"/>
      <c r="T3" s="100"/>
      <c r="U3" s="100"/>
      <c r="V3" s="100"/>
      <c r="W3" s="100"/>
      <c r="X3" s="100"/>
      <c r="Y3" s="100"/>
      <c r="Z3" s="100"/>
    </row>
    <row r="4" spans="1:26" x14ac:dyDescent="0.25">
      <c r="B4" s="89"/>
    </row>
    <row r="5" spans="1:26" x14ac:dyDescent="0.25">
      <c r="B5" s="89"/>
    </row>
    <row r="6" spans="1:26" x14ac:dyDescent="0.25">
      <c r="B6" s="89"/>
    </row>
    <row r="7" spans="1:26" x14ac:dyDescent="0.25">
      <c r="B7" s="89"/>
    </row>
    <row r="8" spans="1:26" x14ac:dyDescent="0.25">
      <c r="B8" s="89"/>
    </row>
    <row r="9" spans="1:26" x14ac:dyDescent="0.25">
      <c r="B9" s="89"/>
    </row>
    <row r="10" spans="1:26" x14ac:dyDescent="0.25">
      <c r="B10" s="89"/>
    </row>
    <row r="11" spans="1:26" x14ac:dyDescent="0.25">
      <c r="B11" s="89"/>
    </row>
    <row r="12" spans="1:26" x14ac:dyDescent="0.25">
      <c r="B12" s="89"/>
    </row>
    <row r="13" spans="1:26" x14ac:dyDescent="0.25">
      <c r="B13" s="89"/>
    </row>
    <row r="14" spans="1:26" x14ac:dyDescent="0.25">
      <c r="B14" s="89"/>
    </row>
    <row r="15" spans="1:26" x14ac:dyDescent="0.25">
      <c r="B15" s="89"/>
    </row>
    <row r="16" spans="1:26" x14ac:dyDescent="0.25">
      <c r="B16" s="89"/>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1">
    <mergeCell ref="A1:F1"/>
  </mergeCells>
  <pageMargins left="0.51180555555555496" right="0.51180555555555496" top="0.78749999999999998" bottom="0.78749999999999998" header="0.51180555555555496" footer="0.51180555555555496"/>
  <pageSetup paperSize="9" scale="27" firstPageNumber="0" fitToHeight="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1"/>
  <sheetViews>
    <sheetView workbookViewId="0">
      <selection activeCell="A2" sqref="A2"/>
    </sheetView>
  </sheetViews>
  <sheetFormatPr defaultRowHeight="15" x14ac:dyDescent="0.25"/>
  <cols>
    <col min="1" max="1" width="32.42578125" customWidth="1"/>
    <col min="2" max="2" width="23.7109375" customWidth="1"/>
    <col min="3" max="3" width="36" bestFit="1" customWidth="1"/>
    <col min="4" max="6" width="22.140625" customWidth="1"/>
    <col min="7" max="7" width="27" customWidth="1"/>
  </cols>
  <sheetData>
    <row r="1" spans="1:7" ht="42.75" customHeight="1" x14ac:dyDescent="0.25">
      <c r="A1" s="233" t="s">
        <v>455</v>
      </c>
      <c r="B1" s="233"/>
      <c r="C1" s="233"/>
      <c r="D1" s="233"/>
      <c r="E1" s="233"/>
      <c r="F1" s="233"/>
      <c r="G1" s="233"/>
    </row>
    <row r="2" spans="1:7" ht="44.25" customHeight="1" x14ac:dyDescent="0.25">
      <c r="A2" s="231" t="s">
        <v>65</v>
      </c>
      <c r="B2" s="221" t="s">
        <v>426</v>
      </c>
      <c r="C2" s="221" t="s">
        <v>427</v>
      </c>
      <c r="D2" s="221"/>
      <c r="E2" s="221" t="s">
        <v>440</v>
      </c>
      <c r="F2" s="221" t="s">
        <v>441</v>
      </c>
      <c r="G2" s="221" t="s">
        <v>442</v>
      </c>
    </row>
    <row r="3" spans="1:7" x14ac:dyDescent="0.25">
      <c r="A3" s="224" t="s">
        <v>439</v>
      </c>
      <c r="B3" s="178">
        <v>3000406230</v>
      </c>
      <c r="C3" s="176">
        <v>43831</v>
      </c>
      <c r="D3" s="176"/>
      <c r="E3" s="177">
        <v>39210.949999999997</v>
      </c>
      <c r="F3" s="177">
        <v>13457.8</v>
      </c>
      <c r="G3" s="177">
        <f>E3+F3</f>
        <v>52668.75</v>
      </c>
    </row>
    <row r="4" spans="1:7" x14ac:dyDescent="0.25">
      <c r="A4" s="224" t="s">
        <v>439</v>
      </c>
      <c r="B4" s="175">
        <v>3000408029</v>
      </c>
      <c r="C4" s="176">
        <v>43862</v>
      </c>
      <c r="D4" s="176"/>
      <c r="E4" s="177">
        <v>36259.230000000003</v>
      </c>
      <c r="F4" s="177">
        <v>13330.02</v>
      </c>
      <c r="G4" s="177">
        <f t="shared" ref="G4:G14" si="0">E4+F4</f>
        <v>49589.25</v>
      </c>
    </row>
    <row r="5" spans="1:7" x14ac:dyDescent="0.25">
      <c r="A5" s="224" t="s">
        <v>439</v>
      </c>
      <c r="B5" s="175">
        <v>3000408029</v>
      </c>
      <c r="C5" s="176">
        <v>43891</v>
      </c>
      <c r="D5" s="176"/>
      <c r="E5" s="177">
        <v>36069.230000000003</v>
      </c>
      <c r="F5" s="177">
        <v>14137.75</v>
      </c>
      <c r="G5" s="177">
        <f t="shared" si="0"/>
        <v>50206.98</v>
      </c>
    </row>
    <row r="6" spans="1:7" x14ac:dyDescent="0.25">
      <c r="A6" s="224" t="s">
        <v>439</v>
      </c>
      <c r="B6" s="175">
        <v>3000410897</v>
      </c>
      <c r="C6" s="176">
        <v>43922</v>
      </c>
      <c r="D6" s="176"/>
      <c r="E6" s="177">
        <v>36553.730000000003</v>
      </c>
      <c r="F6" s="177">
        <v>13092.52</v>
      </c>
      <c r="G6" s="177">
        <f t="shared" si="0"/>
        <v>49646.25</v>
      </c>
    </row>
    <row r="7" spans="1:7" x14ac:dyDescent="0.25">
      <c r="A7" s="224" t="s">
        <v>439</v>
      </c>
      <c r="B7" s="175">
        <v>3000420118</v>
      </c>
      <c r="C7" s="176">
        <v>43952</v>
      </c>
      <c r="D7" s="176"/>
      <c r="E7" s="177">
        <v>36455.57</v>
      </c>
      <c r="F7" s="177">
        <v>27690.83</v>
      </c>
      <c r="G7" s="177">
        <f t="shared" si="0"/>
        <v>64146.400000000001</v>
      </c>
    </row>
    <row r="8" spans="1:7" x14ac:dyDescent="0.25">
      <c r="A8" s="224" t="s">
        <v>439</v>
      </c>
      <c r="B8" s="175">
        <v>3000420119</v>
      </c>
      <c r="C8" s="176">
        <v>43983</v>
      </c>
      <c r="D8" s="176"/>
      <c r="E8" s="177">
        <v>40311.480000000003</v>
      </c>
      <c r="F8" s="177">
        <v>26103.22</v>
      </c>
      <c r="G8" s="177">
        <f t="shared" si="0"/>
        <v>66414.700000000012</v>
      </c>
    </row>
    <row r="9" spans="1:7" x14ac:dyDescent="0.25">
      <c r="A9" s="224" t="s">
        <v>439</v>
      </c>
      <c r="B9" s="175">
        <v>3000420120</v>
      </c>
      <c r="C9" s="176">
        <v>44013</v>
      </c>
      <c r="D9" s="176"/>
      <c r="E9" s="177">
        <v>35216.57</v>
      </c>
      <c r="F9" s="177">
        <v>25207.33</v>
      </c>
      <c r="G9" s="177">
        <f t="shared" si="0"/>
        <v>60423.9</v>
      </c>
    </row>
    <row r="10" spans="1:7" x14ac:dyDescent="0.25">
      <c r="A10" s="224" t="s">
        <v>439</v>
      </c>
      <c r="B10" s="175">
        <v>3000420121</v>
      </c>
      <c r="C10" s="176">
        <v>44044</v>
      </c>
      <c r="D10" s="176"/>
      <c r="E10" s="177">
        <v>36544.660000000003</v>
      </c>
      <c r="F10" s="177">
        <v>28087.88</v>
      </c>
      <c r="G10" s="177">
        <f t="shared" si="0"/>
        <v>64632.540000000008</v>
      </c>
    </row>
    <row r="11" spans="1:7" x14ac:dyDescent="0.25">
      <c r="A11" s="224" t="s">
        <v>439</v>
      </c>
      <c r="B11" s="175">
        <v>3000420122</v>
      </c>
      <c r="C11" s="176">
        <v>44075</v>
      </c>
      <c r="D11" s="176"/>
      <c r="E11" s="177">
        <v>35407.379999999997</v>
      </c>
      <c r="F11" s="177">
        <v>26148.62</v>
      </c>
      <c r="G11" s="177">
        <f t="shared" si="0"/>
        <v>61556</v>
      </c>
    </row>
    <row r="12" spans="1:7" x14ac:dyDescent="0.25">
      <c r="A12" s="224" t="s">
        <v>439</v>
      </c>
      <c r="B12" s="175">
        <v>3000421369</v>
      </c>
      <c r="C12" s="176">
        <v>44105</v>
      </c>
      <c r="D12" s="176"/>
      <c r="E12" s="177">
        <v>37040.980000000003</v>
      </c>
      <c r="F12" s="177">
        <v>27981.72</v>
      </c>
      <c r="G12" s="177">
        <f t="shared" si="0"/>
        <v>65022.700000000004</v>
      </c>
    </row>
    <row r="13" spans="1:7" x14ac:dyDescent="0.25">
      <c r="A13" s="224" t="s">
        <v>439</v>
      </c>
      <c r="B13" s="175">
        <v>3000423362</v>
      </c>
      <c r="C13" s="176">
        <v>44136</v>
      </c>
      <c r="D13" s="176"/>
      <c r="E13" s="177">
        <v>31790.080000000002</v>
      </c>
      <c r="F13" s="177">
        <v>26473.82</v>
      </c>
      <c r="G13" s="177">
        <f t="shared" si="0"/>
        <v>58263.9</v>
      </c>
    </row>
    <row r="14" spans="1:7" x14ac:dyDescent="0.25">
      <c r="A14" s="224" t="s">
        <v>439</v>
      </c>
      <c r="B14" s="175">
        <v>3000424729</v>
      </c>
      <c r="C14" s="176">
        <v>44166</v>
      </c>
      <c r="D14" s="176"/>
      <c r="E14" s="177">
        <v>36954.47</v>
      </c>
      <c r="F14" s="177">
        <v>26223.23</v>
      </c>
      <c r="G14" s="177">
        <f t="shared" si="0"/>
        <v>63177.7</v>
      </c>
    </row>
    <row r="15" spans="1:7" x14ac:dyDescent="0.25">
      <c r="A15" s="225"/>
      <c r="B15" s="226"/>
      <c r="C15" s="220" t="s">
        <v>432</v>
      </c>
      <c r="D15" s="220"/>
      <c r="E15" s="222">
        <f>SUM(E3:E14)</f>
        <v>437814.33000000007</v>
      </c>
      <c r="F15" s="222">
        <f>SUM(F3:F14)</f>
        <v>267934.74</v>
      </c>
      <c r="G15" s="222">
        <f>SUM(G3:G14)</f>
        <v>705749.07</v>
      </c>
    </row>
    <row r="16" spans="1:7" x14ac:dyDescent="0.25">
      <c r="A16" s="227"/>
      <c r="B16" s="228"/>
      <c r="C16" s="220" t="s">
        <v>433</v>
      </c>
      <c r="D16" s="220"/>
      <c r="E16" s="223">
        <f>E15/12</f>
        <v>36484.527500000004</v>
      </c>
      <c r="F16" s="223">
        <f>F15/12</f>
        <v>22327.895</v>
      </c>
      <c r="G16" s="223">
        <f>G15/12</f>
        <v>58812.422499999993</v>
      </c>
    </row>
    <row r="17" spans="1:7" x14ac:dyDescent="0.25">
      <c r="A17" s="227"/>
      <c r="B17" s="228"/>
      <c r="C17" s="246" t="s">
        <v>447</v>
      </c>
      <c r="D17" s="220"/>
      <c r="E17" s="223">
        <f>E16/9</f>
        <v>4053.8363888888894</v>
      </c>
      <c r="F17" s="223">
        <f>F16/8</f>
        <v>2790.9868750000001</v>
      </c>
      <c r="G17" s="223">
        <f>G16/8</f>
        <v>7351.5528124999992</v>
      </c>
    </row>
    <row r="18" spans="1:7" x14ac:dyDescent="0.25">
      <c r="A18" s="229"/>
      <c r="B18" s="230"/>
      <c r="C18" s="246" t="s">
        <v>449</v>
      </c>
      <c r="D18" s="220"/>
      <c r="E18" s="223">
        <f>E17*12</f>
        <v>48646.036666666674</v>
      </c>
      <c r="F18" s="223">
        <f>F17*12</f>
        <v>33491.842499999999</v>
      </c>
      <c r="G18" s="223">
        <f>G17*12</f>
        <v>88218.633749999994</v>
      </c>
    </row>
    <row r="19" spans="1:7" ht="15.75" x14ac:dyDescent="0.25">
      <c r="A19" s="242" t="s">
        <v>431</v>
      </c>
      <c r="B19" s="242"/>
      <c r="C19" s="242"/>
      <c r="D19" s="242"/>
      <c r="E19" s="241">
        <v>48000</v>
      </c>
    </row>
    <row r="20" spans="1:7" ht="21.75" customHeight="1" x14ac:dyDescent="0.25">
      <c r="A20" s="247" t="s">
        <v>448</v>
      </c>
      <c r="B20" s="247"/>
      <c r="C20" s="247"/>
      <c r="D20" s="247"/>
      <c r="E20" s="247"/>
      <c r="F20" s="247"/>
      <c r="G20" s="247"/>
    </row>
    <row r="21" spans="1:7" x14ac:dyDescent="0.25">
      <c r="A21" s="247" t="s">
        <v>450</v>
      </c>
      <c r="B21" s="247"/>
      <c r="C21" s="247"/>
      <c r="D21" s="247"/>
      <c r="E21" s="247"/>
      <c r="F21" s="247"/>
      <c r="G21" s="247"/>
    </row>
  </sheetData>
  <mergeCells count="4">
    <mergeCell ref="A21:G21"/>
    <mergeCell ref="A1:G1"/>
    <mergeCell ref="A19:D19"/>
    <mergeCell ref="A20:G20"/>
  </mergeCells>
  <pageMargins left="0.511811024" right="0.511811024" top="0.78740157499999996" bottom="0.78740157499999996" header="0.31496062000000002" footer="0.31496062000000002"/>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2"/>
  <sheetViews>
    <sheetView workbookViewId="0">
      <selection activeCell="A12" sqref="A12:D12"/>
    </sheetView>
  </sheetViews>
  <sheetFormatPr defaultRowHeight="15" x14ac:dyDescent="0.25"/>
  <cols>
    <col min="1" max="1" width="51.28515625" bestFit="1" customWidth="1"/>
    <col min="2" max="2" width="21" customWidth="1"/>
    <col min="3" max="3" width="23" customWidth="1"/>
    <col min="4" max="4" width="21.140625" customWidth="1"/>
  </cols>
  <sheetData>
    <row r="1" spans="1:4" ht="31.5" customHeight="1" x14ac:dyDescent="0.25">
      <c r="A1" s="234" t="s">
        <v>444</v>
      </c>
      <c r="B1" s="234"/>
      <c r="C1" s="234"/>
      <c r="D1" s="234"/>
    </row>
    <row r="2" spans="1:4" ht="42.75" customHeight="1" x14ac:dyDescent="0.25">
      <c r="A2" s="235" t="s">
        <v>65</v>
      </c>
      <c r="B2" s="236" t="s">
        <v>426</v>
      </c>
      <c r="C2" s="236" t="s">
        <v>427</v>
      </c>
      <c r="D2" s="236" t="s">
        <v>428</v>
      </c>
    </row>
    <row r="3" spans="1:4" ht="15.75" x14ac:dyDescent="0.25">
      <c r="A3" s="237" t="s">
        <v>429</v>
      </c>
      <c r="B3" s="237">
        <v>14715697</v>
      </c>
      <c r="C3" s="238">
        <v>44531</v>
      </c>
      <c r="D3" s="239">
        <v>5917.74</v>
      </c>
    </row>
    <row r="4" spans="1:4" ht="15.75" x14ac:dyDescent="0.25">
      <c r="A4" s="237" t="s">
        <v>429</v>
      </c>
      <c r="B4" s="237">
        <v>14715697</v>
      </c>
      <c r="C4" s="238">
        <v>44562</v>
      </c>
      <c r="D4" s="239">
        <v>5820.97</v>
      </c>
    </row>
    <row r="5" spans="1:4" ht="15.75" x14ac:dyDescent="0.25">
      <c r="A5" s="237" t="s">
        <v>429</v>
      </c>
      <c r="B5" s="237">
        <v>14715697</v>
      </c>
      <c r="C5" s="238">
        <v>44593</v>
      </c>
      <c r="D5" s="239">
        <v>5566.52</v>
      </c>
    </row>
    <row r="6" spans="1:4" ht="15.75" x14ac:dyDescent="0.25">
      <c r="A6" s="237" t="s">
        <v>429</v>
      </c>
      <c r="B6" s="237">
        <v>14715697</v>
      </c>
      <c r="C6" s="238">
        <v>44621</v>
      </c>
      <c r="D6" s="239">
        <v>5905.11</v>
      </c>
    </row>
    <row r="7" spans="1:4" ht="15.75" x14ac:dyDescent="0.25">
      <c r="A7" s="237" t="s">
        <v>429</v>
      </c>
      <c r="B7" s="237">
        <v>14715697</v>
      </c>
      <c r="C7" s="238">
        <v>44652</v>
      </c>
      <c r="D7" s="239">
        <v>6709.35</v>
      </c>
    </row>
    <row r="8" spans="1:4" ht="15.75" x14ac:dyDescent="0.25">
      <c r="A8" s="237" t="s">
        <v>429</v>
      </c>
      <c r="B8" s="237">
        <v>14715697</v>
      </c>
      <c r="C8" s="238">
        <v>44682</v>
      </c>
      <c r="D8" s="239">
        <v>6115.45</v>
      </c>
    </row>
    <row r="9" spans="1:4" ht="15.75" x14ac:dyDescent="0.25">
      <c r="A9" s="237" t="s">
        <v>429</v>
      </c>
      <c r="B9" s="237">
        <v>14715697</v>
      </c>
      <c r="C9" s="238">
        <v>44713</v>
      </c>
      <c r="D9" s="239">
        <v>5913.48</v>
      </c>
    </row>
    <row r="10" spans="1:4" ht="15.75" x14ac:dyDescent="0.25">
      <c r="A10" s="237" t="s">
        <v>429</v>
      </c>
      <c r="B10" s="237">
        <v>14715697</v>
      </c>
      <c r="C10" s="238">
        <v>44743</v>
      </c>
      <c r="D10" s="239">
        <v>6083.1</v>
      </c>
    </row>
    <row r="11" spans="1:4" ht="15.75" x14ac:dyDescent="0.25">
      <c r="A11" s="240" t="s">
        <v>430</v>
      </c>
      <c r="B11" s="240"/>
      <c r="C11" s="240"/>
      <c r="D11" s="241">
        <f>SUM(D3:D10)</f>
        <v>48031.719999999994</v>
      </c>
    </row>
    <row r="12" spans="1:4" ht="15.75" x14ac:dyDescent="0.25">
      <c r="A12" s="242" t="s">
        <v>431</v>
      </c>
      <c r="B12" s="242"/>
      <c r="C12" s="242"/>
      <c r="D12" s="241">
        <v>50000</v>
      </c>
    </row>
  </sheetData>
  <mergeCells count="3">
    <mergeCell ref="A11:C11"/>
    <mergeCell ref="A12:C12"/>
    <mergeCell ref="A1:D1"/>
  </mergeCells>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3"/>
  <sheetViews>
    <sheetView workbookViewId="0">
      <selection sqref="A1:B3"/>
    </sheetView>
  </sheetViews>
  <sheetFormatPr defaultRowHeight="15" x14ac:dyDescent="0.25"/>
  <cols>
    <col min="1" max="1" width="117.85546875" bestFit="1" customWidth="1"/>
    <col min="2" max="2" width="29.140625" customWidth="1"/>
    <col min="3" max="3" width="12.140625" bestFit="1" customWidth="1"/>
    <col min="4" max="4" width="16.7109375" customWidth="1"/>
  </cols>
  <sheetData>
    <row r="1" spans="1:2" ht="31.5" customHeight="1" x14ac:dyDescent="0.25">
      <c r="A1" s="243" t="s">
        <v>445</v>
      </c>
      <c r="B1" s="243"/>
    </row>
    <row r="2" spans="1:2" ht="15.75" customHeight="1" x14ac:dyDescent="0.25">
      <c r="A2" s="175"/>
      <c r="B2" s="244" t="s">
        <v>443</v>
      </c>
    </row>
    <row r="3" spans="1:2" ht="31.5" x14ac:dyDescent="0.25">
      <c r="A3" s="251" t="s">
        <v>446</v>
      </c>
      <c r="B3" s="252">
        <v>8494.0750000000007</v>
      </c>
    </row>
  </sheetData>
  <mergeCells count="1">
    <mergeCell ref="A1:B1"/>
  </mergeCells>
  <pageMargins left="0.511811024" right="0.511811024" top="0.78740157499999996" bottom="0.78740157499999996" header="0.31496062000000002" footer="0.3149606200000000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6"/>
  <sheetViews>
    <sheetView workbookViewId="0">
      <selection activeCell="B13" sqref="B13"/>
    </sheetView>
  </sheetViews>
  <sheetFormatPr defaultRowHeight="15" x14ac:dyDescent="0.25"/>
  <cols>
    <col min="1" max="1" width="82.85546875" customWidth="1"/>
    <col min="2" max="2" width="24.140625" customWidth="1"/>
    <col min="3" max="3" width="27.42578125" bestFit="1" customWidth="1"/>
    <col min="4" max="4" width="19.140625" customWidth="1"/>
  </cols>
  <sheetData>
    <row r="1" spans="1:4" ht="15.75" x14ac:dyDescent="0.25">
      <c r="A1" s="254" t="s">
        <v>451</v>
      </c>
      <c r="B1" s="220" t="s">
        <v>453</v>
      </c>
      <c r="C1" s="220" t="s">
        <v>454</v>
      </c>
      <c r="D1" s="232" t="s">
        <v>136</v>
      </c>
    </row>
    <row r="2" spans="1:4" x14ac:dyDescent="0.25">
      <c r="A2" s="175"/>
      <c r="B2" s="175"/>
      <c r="C2" s="175"/>
      <c r="D2" s="175"/>
    </row>
    <row r="3" spans="1:4" ht="15.75" x14ac:dyDescent="0.25">
      <c r="A3" s="251" t="s">
        <v>452</v>
      </c>
      <c r="B3" s="232">
        <v>89</v>
      </c>
      <c r="C3" s="255">
        <v>115</v>
      </c>
      <c r="D3" s="223">
        <f>B3*C3</f>
        <v>10235</v>
      </c>
    </row>
    <row r="6" spans="1:4" x14ac:dyDescent="0.25">
      <c r="A6" s="253"/>
    </row>
  </sheetData>
  <pageMargins left="0.511811024" right="0.511811024" top="0.78740157499999996" bottom="0.78740157499999996" header="0.31496062000000002" footer="0.3149606200000000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K999"/>
  <sheetViews>
    <sheetView zoomScale="200" zoomScaleNormal="200" workbookViewId="0">
      <pane ySplit="2" topLeftCell="A3" activePane="bottomLeft" state="frozen"/>
      <selection activeCell="D74" sqref="D74"/>
      <selection pane="bottomLeft" activeCell="D74" sqref="D74"/>
    </sheetView>
  </sheetViews>
  <sheetFormatPr defaultColWidth="14.5703125" defaultRowHeight="15" x14ac:dyDescent="0.25"/>
  <cols>
    <col min="1" max="1" width="13.5703125" style="1" customWidth="1"/>
    <col min="2" max="2" width="22.7109375" style="1" customWidth="1"/>
    <col min="3" max="3" width="9" style="1" customWidth="1"/>
    <col min="4" max="4" width="14.28515625" style="1" customWidth="1"/>
    <col min="5" max="5" width="12.140625" style="1" customWidth="1"/>
    <col min="6" max="6" width="18.85546875" style="1" customWidth="1"/>
    <col min="7" max="26" width="9" style="1" customWidth="1"/>
    <col min="27" max="1025" width="14.5703125" style="1"/>
  </cols>
  <sheetData>
    <row r="1" spans="1:6" x14ac:dyDescent="0.25">
      <c r="A1" s="192" t="s">
        <v>32</v>
      </c>
      <c r="B1" s="192"/>
      <c r="C1" s="192"/>
      <c r="D1" s="192"/>
      <c r="E1" s="192"/>
      <c r="F1" s="192"/>
    </row>
    <row r="2" spans="1:6" ht="45" x14ac:dyDescent="0.25">
      <c r="A2" s="82" t="s">
        <v>1</v>
      </c>
      <c r="B2" s="82" t="s">
        <v>64</v>
      </c>
      <c r="C2" s="82" t="s">
        <v>65</v>
      </c>
      <c r="D2" s="82" t="s">
        <v>66</v>
      </c>
      <c r="E2" s="82" t="s">
        <v>67</v>
      </c>
      <c r="F2" s="82" t="s">
        <v>68</v>
      </c>
    </row>
    <row r="3" spans="1:6" ht="45" x14ac:dyDescent="0.25">
      <c r="A3" s="54">
        <v>1</v>
      </c>
      <c r="B3" s="55" t="s">
        <v>301</v>
      </c>
      <c r="C3" s="114" t="s">
        <v>65</v>
      </c>
      <c r="D3" s="54">
        <v>35</v>
      </c>
      <c r="E3" s="115">
        <v>4720</v>
      </c>
      <c r="F3" s="124">
        <f>D3*E3</f>
        <v>165200</v>
      </c>
    </row>
    <row r="4" spans="1:6" x14ac:dyDescent="0.25">
      <c r="A4" s="54">
        <v>5</v>
      </c>
      <c r="B4" s="55" t="s">
        <v>302</v>
      </c>
      <c r="C4" s="114" t="s">
        <v>65</v>
      </c>
      <c r="D4" s="54">
        <v>7</v>
      </c>
      <c r="E4" s="115">
        <v>4179</v>
      </c>
      <c r="F4" s="124">
        <f>D4*E4</f>
        <v>29253</v>
      </c>
    </row>
    <row r="5" spans="1:6" x14ac:dyDescent="0.25">
      <c r="A5" s="54">
        <v>6</v>
      </c>
      <c r="B5" s="55" t="s">
        <v>303</v>
      </c>
      <c r="C5" s="114" t="s">
        <v>65</v>
      </c>
      <c r="D5" s="54">
        <v>7</v>
      </c>
      <c r="E5" s="115">
        <v>3150</v>
      </c>
      <c r="F5" s="124">
        <f>D5*E5</f>
        <v>22050</v>
      </c>
    </row>
    <row r="6" spans="1:6" ht="15" customHeight="1" x14ac:dyDescent="0.25">
      <c r="A6" s="202" t="s">
        <v>136</v>
      </c>
      <c r="B6" s="202"/>
      <c r="C6" s="202"/>
      <c r="D6" s="202"/>
      <c r="E6" s="202"/>
      <c r="F6" s="125">
        <f>SUM(F4:F5)</f>
        <v>51303</v>
      </c>
    </row>
    <row r="7" spans="1:6" x14ac:dyDescent="0.25">
      <c r="A7" s="117"/>
      <c r="B7" s="89"/>
    </row>
    <row r="8" spans="1:6" x14ac:dyDescent="0.25">
      <c r="B8" s="89"/>
    </row>
    <row r="9" spans="1:6" x14ac:dyDescent="0.25">
      <c r="B9" s="89"/>
    </row>
    <row r="10" spans="1:6" x14ac:dyDescent="0.25">
      <c r="B10" s="89"/>
    </row>
    <row r="11" spans="1:6" x14ac:dyDescent="0.25">
      <c r="B11" s="89"/>
    </row>
    <row r="12" spans="1:6" x14ac:dyDescent="0.25">
      <c r="B12" s="89"/>
    </row>
    <row r="13" spans="1:6" x14ac:dyDescent="0.25">
      <c r="B13" s="89"/>
    </row>
    <row r="14" spans="1:6" x14ac:dyDescent="0.25">
      <c r="B14" s="89"/>
    </row>
    <row r="15" spans="1:6" x14ac:dyDescent="0.25">
      <c r="B15" s="89"/>
    </row>
    <row r="16" spans="1:6" x14ac:dyDescent="0.25">
      <c r="B16" s="89"/>
    </row>
    <row r="17" spans="2:2" x14ac:dyDescent="0.25">
      <c r="B17" s="89"/>
    </row>
    <row r="18" spans="2:2" x14ac:dyDescent="0.25">
      <c r="B18" s="89"/>
    </row>
    <row r="19" spans="2:2" x14ac:dyDescent="0.25">
      <c r="B19" s="89"/>
    </row>
    <row r="20" spans="2:2" ht="15.75" customHeight="1" x14ac:dyDescent="0.25">
      <c r="B20" s="89"/>
    </row>
    <row r="21" spans="2:2" ht="15.75" customHeight="1" x14ac:dyDescent="0.25">
      <c r="B21" s="89"/>
    </row>
    <row r="22" spans="2:2" ht="15.75" customHeight="1" x14ac:dyDescent="0.25">
      <c r="B22" s="89"/>
    </row>
    <row r="23" spans="2:2" ht="15.75" customHeight="1" x14ac:dyDescent="0.25"/>
    <row r="24" spans="2:2" ht="15.75" customHeight="1" x14ac:dyDescent="0.25"/>
    <row r="25" spans="2:2" ht="15.75" customHeight="1" x14ac:dyDescent="0.25"/>
    <row r="26" spans="2:2" ht="15.75" customHeight="1" x14ac:dyDescent="0.25"/>
    <row r="27" spans="2:2" ht="15.75" customHeight="1" x14ac:dyDescent="0.25"/>
    <row r="28" spans="2:2" ht="15.75" customHeight="1" x14ac:dyDescent="0.25"/>
    <row r="29" spans="2:2" ht="15.75" customHeight="1" x14ac:dyDescent="0.25"/>
    <row r="30" spans="2:2" ht="15.75" customHeight="1" x14ac:dyDescent="0.25"/>
    <row r="31" spans="2:2" ht="15.75" customHeight="1" x14ac:dyDescent="0.25"/>
    <row r="32" spans="2:2" ht="15.75" customHeight="1" x14ac:dyDescent="0.25"/>
    <row r="33" spans="1:6" ht="15.75" customHeight="1" x14ac:dyDescent="0.25"/>
    <row r="34" spans="1:6" ht="15.75" customHeight="1" x14ac:dyDescent="0.25"/>
    <row r="35" spans="1:6" ht="15.75" customHeight="1" x14ac:dyDescent="0.25"/>
    <row r="36" spans="1:6" ht="15.75" customHeight="1" x14ac:dyDescent="0.25"/>
    <row r="37" spans="1:6" ht="15.75" customHeight="1" x14ac:dyDescent="0.25"/>
    <row r="38" spans="1:6" ht="15.75" customHeight="1" x14ac:dyDescent="0.25"/>
    <row r="39" spans="1:6" ht="15.75" customHeight="1" x14ac:dyDescent="0.25"/>
    <row r="40" spans="1:6" ht="15.75" customHeight="1" x14ac:dyDescent="0.25"/>
    <row r="41" spans="1:6" ht="15.75" customHeight="1" x14ac:dyDescent="0.25"/>
    <row r="42" spans="1:6" ht="15.75" customHeight="1" x14ac:dyDescent="0.25"/>
    <row r="43" spans="1:6" ht="15.75" customHeight="1" x14ac:dyDescent="0.25"/>
    <row r="44" spans="1:6" ht="15.75" customHeight="1" x14ac:dyDescent="0.25"/>
    <row r="45" spans="1:6" ht="15.75" customHeight="1" x14ac:dyDescent="0.25"/>
    <row r="46" spans="1:6" ht="15.75" customHeight="1" x14ac:dyDescent="0.25"/>
    <row r="47" spans="1:6" ht="15.75" customHeight="1" x14ac:dyDescent="0.25"/>
    <row r="48" spans="1:6" ht="15.75" customHeight="1" x14ac:dyDescent="0.25">
      <c r="A48" s="201" t="s">
        <v>130</v>
      </c>
      <c r="B48" s="201"/>
      <c r="C48" s="201"/>
      <c r="D48" s="201"/>
      <c r="E48" s="201"/>
      <c r="F48" s="95"/>
    </row>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3">
    <mergeCell ref="A1:F1"/>
    <mergeCell ref="A6:E6"/>
    <mergeCell ref="A48:E48"/>
  </mergeCells>
  <pageMargins left="0.51180555555555496" right="0.51180555555555496" top="0.78749999999999998" bottom="0.78749999999999998" header="0.51180555555555496" footer="0.51180555555555496"/>
  <pageSetup paperSize="9" firstPageNumber="0"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E8"/>
  <sheetViews>
    <sheetView zoomScale="150" zoomScaleNormal="150" workbookViewId="0">
      <selection activeCell="B9" sqref="B9"/>
    </sheetView>
  </sheetViews>
  <sheetFormatPr defaultColWidth="8.7109375" defaultRowHeight="15" x14ac:dyDescent="0.25"/>
  <cols>
    <col min="1" max="1" width="7.28515625" customWidth="1"/>
    <col min="2" max="2" width="55.42578125" customWidth="1"/>
    <col min="3" max="4" width="22.28515625" customWidth="1"/>
    <col min="5" max="5" width="23.7109375" customWidth="1"/>
    <col min="6" max="6" width="19.42578125" customWidth="1"/>
  </cols>
  <sheetData>
    <row r="1" spans="2:5" ht="15.75" x14ac:dyDescent="0.25">
      <c r="B1" s="36"/>
      <c r="C1" s="190" t="s">
        <v>56</v>
      </c>
      <c r="D1" s="190"/>
      <c r="E1" s="190"/>
    </row>
    <row r="2" spans="2:5" ht="15.75" x14ac:dyDescent="0.25">
      <c r="B2" s="158"/>
      <c r="C2" s="159" t="s">
        <v>57</v>
      </c>
      <c r="D2" s="159" t="s">
        <v>58</v>
      </c>
      <c r="E2" s="159" t="s">
        <v>59</v>
      </c>
    </row>
    <row r="3" spans="2:5" ht="15.75" x14ac:dyDescent="0.25">
      <c r="B3" s="160" t="s">
        <v>60</v>
      </c>
      <c r="C3" s="161">
        <v>12553.458937047501</v>
      </c>
      <c r="D3" s="162">
        <v>11296.550975099401</v>
      </c>
      <c r="E3" s="162">
        <f>C3+D3</f>
        <v>23850.009912146903</v>
      </c>
    </row>
    <row r="4" spans="2:5" ht="15.75" x14ac:dyDescent="0.25">
      <c r="B4" s="163" t="s">
        <v>61</v>
      </c>
      <c r="C4" s="164">
        <f>'Custo - CASE Itaberaí s fórmu'!C68</f>
        <v>12853.305509755792</v>
      </c>
      <c r="D4" s="164">
        <f>'Custo - CASE Itaberaí s fórmu'!D68</f>
        <v>11811.846666924717</v>
      </c>
      <c r="E4" s="161">
        <f>'Custo - CASE Itaberaí s fórmu'!C70</f>
        <v>24665.152176680509</v>
      </c>
    </row>
    <row r="5" spans="2:5" s="37" customFormat="1" ht="15.75" x14ac:dyDescent="0.25">
      <c r="B5" s="160" t="s">
        <v>62</v>
      </c>
      <c r="C5" s="162">
        <f t="shared" ref="C5:E6" si="0">C3*12*58</f>
        <v>8737207.4201850612</v>
      </c>
      <c r="D5" s="162">
        <f t="shared" si="0"/>
        <v>7862399.4786691824</v>
      </c>
      <c r="E5" s="162">
        <f t="shared" si="0"/>
        <v>16599606.898854246</v>
      </c>
    </row>
    <row r="6" spans="2:5" s="37" customFormat="1" ht="15.75" x14ac:dyDescent="0.25">
      <c r="B6" s="160" t="s">
        <v>63</v>
      </c>
      <c r="C6" s="162">
        <f t="shared" si="0"/>
        <v>8945900.6347900294</v>
      </c>
      <c r="D6" s="162">
        <f t="shared" si="0"/>
        <v>8221045.280179604</v>
      </c>
      <c r="E6" s="162">
        <f t="shared" si="0"/>
        <v>17166945.914969634</v>
      </c>
    </row>
    <row r="7" spans="2:5" ht="15.75" x14ac:dyDescent="0.25">
      <c r="B7" s="37"/>
      <c r="C7" s="37"/>
      <c r="D7" s="37"/>
      <c r="E7" s="37"/>
    </row>
    <row r="8" spans="2:5" x14ac:dyDescent="0.25">
      <c r="B8" s="1"/>
      <c r="C8" s="38"/>
    </row>
  </sheetData>
  <mergeCells count="1">
    <mergeCell ref="C1:E1"/>
  </mergeCells>
  <pageMargins left="0.51180555555555496" right="0.51180555555555496" top="0.78749999999999998" bottom="0.78749999999999998" header="0.51180555555555496" footer="0.51180555555555496"/>
  <pageSetup paperSize="9" firstPageNumber="0" fitToHeight="0"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K46"/>
  <sheetViews>
    <sheetView zoomScale="200" zoomScaleNormal="200" workbookViewId="0">
      <pane ySplit="1" topLeftCell="A41" activePane="bottomLeft" state="frozen"/>
      <selection activeCell="D74" sqref="D74"/>
      <selection pane="bottomLeft" sqref="A1:F1"/>
    </sheetView>
  </sheetViews>
  <sheetFormatPr defaultColWidth="9" defaultRowHeight="15" x14ac:dyDescent="0.25"/>
  <cols>
    <col min="1" max="1" width="9" style="1"/>
    <col min="2" max="2" width="82.5703125" style="1" customWidth="1"/>
    <col min="3" max="6" width="16.42578125" style="1" customWidth="1"/>
    <col min="7" max="1025" width="9" style="1"/>
  </cols>
  <sheetData>
    <row r="1" spans="1:6" x14ac:dyDescent="0.25">
      <c r="A1" s="192" t="s">
        <v>33</v>
      </c>
      <c r="B1" s="192"/>
      <c r="C1" s="192"/>
      <c r="D1" s="192"/>
      <c r="E1" s="192"/>
      <c r="F1" s="192"/>
    </row>
    <row r="2" spans="1:6" ht="45" x14ac:dyDescent="0.25">
      <c r="A2" s="39" t="s">
        <v>1</v>
      </c>
      <c r="B2" s="39" t="s">
        <v>64</v>
      </c>
      <c r="C2" s="39" t="s">
        <v>65</v>
      </c>
      <c r="D2" s="39" t="s">
        <v>66</v>
      </c>
      <c r="E2" s="39" t="s">
        <v>67</v>
      </c>
      <c r="F2" s="39" t="s">
        <v>68</v>
      </c>
    </row>
    <row r="3" spans="1:6" ht="15" customHeight="1" x14ac:dyDescent="0.25">
      <c r="A3" s="197" t="s">
        <v>131</v>
      </c>
      <c r="B3" s="197"/>
      <c r="C3" s="4"/>
      <c r="D3" s="5"/>
      <c r="E3" s="99"/>
      <c r="F3" s="99"/>
    </row>
    <row r="4" spans="1:6" ht="30" x14ac:dyDescent="0.25">
      <c r="A4" s="14">
        <v>1</v>
      </c>
      <c r="B4" s="55" t="s">
        <v>304</v>
      </c>
      <c r="C4" s="54" t="s">
        <v>65</v>
      </c>
      <c r="D4" s="126">
        <v>24</v>
      </c>
      <c r="E4" s="127">
        <v>1278.8900000000001</v>
      </c>
      <c r="F4" s="99">
        <f t="shared" ref="F4:F45" si="0">D4*E4</f>
        <v>30693.360000000001</v>
      </c>
    </row>
    <row r="5" spans="1:6" x14ac:dyDescent="0.25">
      <c r="A5" s="14">
        <v>2</v>
      </c>
      <c r="B5" s="55" t="s">
        <v>305</v>
      </c>
      <c r="C5" s="54" t="s">
        <v>65</v>
      </c>
      <c r="D5" s="126">
        <v>6</v>
      </c>
      <c r="E5" s="127">
        <v>1430.02</v>
      </c>
      <c r="F5" s="99">
        <f t="shared" si="0"/>
        <v>8580.119999999999</v>
      </c>
    </row>
    <row r="6" spans="1:6" ht="30" x14ac:dyDescent="0.25">
      <c r="A6" s="14">
        <v>3</v>
      </c>
      <c r="B6" s="55" t="s">
        <v>306</v>
      </c>
      <c r="C6" s="54" t="s">
        <v>65</v>
      </c>
      <c r="D6" s="126">
        <v>20</v>
      </c>
      <c r="E6" s="127">
        <v>486.58</v>
      </c>
      <c r="F6" s="99">
        <f t="shared" si="0"/>
        <v>9731.6</v>
      </c>
    </row>
    <row r="7" spans="1:6" x14ac:dyDescent="0.25">
      <c r="A7" s="14">
        <v>4</v>
      </c>
      <c r="B7" s="55" t="s">
        <v>307</v>
      </c>
      <c r="C7" s="54" t="s">
        <v>65</v>
      </c>
      <c r="D7" s="126">
        <v>2</v>
      </c>
      <c r="E7" s="127">
        <v>31310</v>
      </c>
      <c r="F7" s="99">
        <f t="shared" si="0"/>
        <v>62620</v>
      </c>
    </row>
    <row r="8" spans="1:6" ht="60" x14ac:dyDescent="0.25">
      <c r="A8" s="14">
        <v>5</v>
      </c>
      <c r="B8" s="55" t="s">
        <v>308</v>
      </c>
      <c r="C8" s="54" t="s">
        <v>65</v>
      </c>
      <c r="D8" s="126">
        <v>24</v>
      </c>
      <c r="E8" s="127">
        <v>490.37</v>
      </c>
      <c r="F8" s="99">
        <f t="shared" si="0"/>
        <v>11768.880000000001</v>
      </c>
    </row>
    <row r="9" spans="1:6" ht="30" x14ac:dyDescent="0.25">
      <c r="A9" s="14">
        <v>6</v>
      </c>
      <c r="B9" s="55" t="s">
        <v>309</v>
      </c>
      <c r="C9" s="54" t="s">
        <v>65</v>
      </c>
      <c r="D9" s="126">
        <v>2</v>
      </c>
      <c r="E9" s="127">
        <v>32000</v>
      </c>
      <c r="F9" s="99">
        <f t="shared" si="0"/>
        <v>64000</v>
      </c>
    </row>
    <row r="10" spans="1:6" x14ac:dyDescent="0.25">
      <c r="A10" s="14">
        <v>7</v>
      </c>
      <c r="B10" s="55" t="s">
        <v>310</v>
      </c>
      <c r="C10" s="54" t="s">
        <v>65</v>
      </c>
      <c r="D10" s="126">
        <v>2</v>
      </c>
      <c r="E10" s="127">
        <v>27636.33</v>
      </c>
      <c r="F10" s="99">
        <f t="shared" si="0"/>
        <v>55272.66</v>
      </c>
    </row>
    <row r="11" spans="1:6" x14ac:dyDescent="0.25">
      <c r="A11" s="14">
        <v>8</v>
      </c>
      <c r="B11" s="55" t="s">
        <v>311</v>
      </c>
      <c r="C11" s="103" t="s">
        <v>65</v>
      </c>
      <c r="D11" s="128">
        <v>6</v>
      </c>
      <c r="E11" s="129">
        <v>1233.33</v>
      </c>
      <c r="F11" s="99">
        <f t="shared" si="0"/>
        <v>7399.98</v>
      </c>
    </row>
    <row r="12" spans="1:6" ht="75" x14ac:dyDescent="0.25">
      <c r="A12" s="14">
        <v>9</v>
      </c>
      <c r="B12" s="55" t="s">
        <v>312</v>
      </c>
      <c r="C12" s="114" t="s">
        <v>65</v>
      </c>
      <c r="D12" s="128">
        <v>10</v>
      </c>
      <c r="E12" s="130">
        <v>1580.71</v>
      </c>
      <c r="F12" s="99">
        <f t="shared" si="0"/>
        <v>15807.1</v>
      </c>
    </row>
    <row r="13" spans="1:6" ht="30" x14ac:dyDescent="0.25">
      <c r="A13" s="14">
        <v>10</v>
      </c>
      <c r="B13" s="55" t="s">
        <v>313</v>
      </c>
      <c r="C13" s="114" t="s">
        <v>65</v>
      </c>
      <c r="D13" s="128">
        <v>250</v>
      </c>
      <c r="E13" s="130">
        <v>11.18</v>
      </c>
      <c r="F13" s="99">
        <f t="shared" si="0"/>
        <v>2795</v>
      </c>
    </row>
    <row r="14" spans="1:6" x14ac:dyDescent="0.25">
      <c r="A14" s="14">
        <v>11</v>
      </c>
      <c r="B14" s="83" t="s">
        <v>314</v>
      </c>
      <c r="C14" s="4" t="s">
        <v>65</v>
      </c>
      <c r="D14" s="5">
        <v>5</v>
      </c>
      <c r="E14" s="131">
        <v>793.6</v>
      </c>
      <c r="F14" s="99">
        <f t="shared" si="0"/>
        <v>3968</v>
      </c>
    </row>
    <row r="15" spans="1:6" x14ac:dyDescent="0.25">
      <c r="A15" s="14">
        <v>12</v>
      </c>
      <c r="B15" s="83" t="s">
        <v>315</v>
      </c>
      <c r="C15" s="4" t="s">
        <v>65</v>
      </c>
      <c r="D15" s="5">
        <v>20</v>
      </c>
      <c r="E15" s="99">
        <v>467.95</v>
      </c>
      <c r="F15" s="99">
        <f t="shared" si="0"/>
        <v>9359</v>
      </c>
    </row>
    <row r="16" spans="1:6" x14ac:dyDescent="0.25">
      <c r="A16" s="14">
        <v>13</v>
      </c>
      <c r="B16" s="83" t="s">
        <v>316</v>
      </c>
      <c r="C16" s="4" t="s">
        <v>65</v>
      </c>
      <c r="D16" s="5">
        <v>30</v>
      </c>
      <c r="E16" s="99">
        <v>167</v>
      </c>
      <c r="F16" s="99">
        <f t="shared" si="0"/>
        <v>5010</v>
      </c>
    </row>
    <row r="17" spans="1:6" ht="30" x14ac:dyDescent="0.25">
      <c r="A17" s="14">
        <v>14</v>
      </c>
      <c r="B17" s="132" t="s">
        <v>317</v>
      </c>
      <c r="C17" s="133" t="s">
        <v>65</v>
      </c>
      <c r="D17" s="134">
        <v>110</v>
      </c>
      <c r="E17" s="135">
        <v>570</v>
      </c>
      <c r="F17" s="135">
        <f t="shared" si="0"/>
        <v>62700</v>
      </c>
    </row>
    <row r="18" spans="1:6" x14ac:dyDescent="0.25">
      <c r="A18" s="14">
        <v>15</v>
      </c>
      <c r="B18" s="55" t="s">
        <v>318</v>
      </c>
      <c r="C18" s="133" t="s">
        <v>65</v>
      </c>
      <c r="D18" s="5">
        <v>1</v>
      </c>
      <c r="E18" s="99">
        <v>3387.6</v>
      </c>
      <c r="F18" s="99">
        <f t="shared" si="0"/>
        <v>3387.6</v>
      </c>
    </row>
    <row r="19" spans="1:6" ht="150" x14ac:dyDescent="0.25">
      <c r="A19" s="14">
        <v>16</v>
      </c>
      <c r="B19" s="55" t="s">
        <v>319</v>
      </c>
      <c r="C19" s="133" t="s">
        <v>65</v>
      </c>
      <c r="D19" s="5">
        <v>25</v>
      </c>
      <c r="E19" s="99">
        <v>290.85000000000002</v>
      </c>
      <c r="F19" s="99">
        <f t="shared" si="0"/>
        <v>7271.2500000000009</v>
      </c>
    </row>
    <row r="20" spans="1:6" ht="30" x14ac:dyDescent="0.25">
      <c r="A20" s="14">
        <v>17</v>
      </c>
      <c r="B20" s="55" t="s">
        <v>320</v>
      </c>
      <c r="C20" s="133" t="s">
        <v>65</v>
      </c>
      <c r="D20" s="5">
        <v>8</v>
      </c>
      <c r="E20" s="99">
        <v>435</v>
      </c>
      <c r="F20" s="99">
        <f t="shared" si="0"/>
        <v>3480</v>
      </c>
    </row>
    <row r="21" spans="1:6" ht="30" x14ac:dyDescent="0.25">
      <c r="A21" s="14">
        <v>18</v>
      </c>
      <c r="B21" s="55" t="s">
        <v>321</v>
      </c>
      <c r="C21" s="133" t="s">
        <v>65</v>
      </c>
      <c r="D21" s="5">
        <v>4</v>
      </c>
      <c r="E21" s="99">
        <v>3036.25</v>
      </c>
      <c r="F21" s="99">
        <f t="shared" si="0"/>
        <v>12145</v>
      </c>
    </row>
    <row r="22" spans="1:6" ht="30" x14ac:dyDescent="0.25">
      <c r="A22" s="14">
        <v>19</v>
      </c>
      <c r="B22" s="55" t="s">
        <v>322</v>
      </c>
      <c r="C22" s="133" t="s">
        <v>65</v>
      </c>
      <c r="D22" s="5">
        <v>4</v>
      </c>
      <c r="E22" s="99">
        <v>1658.42</v>
      </c>
      <c r="F22" s="99">
        <f t="shared" si="0"/>
        <v>6633.68</v>
      </c>
    </row>
    <row r="23" spans="1:6" x14ac:dyDescent="0.25">
      <c r="A23" s="14">
        <v>20</v>
      </c>
      <c r="B23" s="55" t="s">
        <v>323</v>
      </c>
      <c r="C23" s="133" t="s">
        <v>65</v>
      </c>
      <c r="D23" s="5">
        <v>2</v>
      </c>
      <c r="E23" s="99">
        <v>2009.33</v>
      </c>
      <c r="F23" s="99">
        <f t="shared" si="0"/>
        <v>4018.66</v>
      </c>
    </row>
    <row r="24" spans="1:6" x14ac:dyDescent="0.25">
      <c r="A24" s="14">
        <v>21</v>
      </c>
      <c r="B24" s="55" t="s">
        <v>324</v>
      </c>
      <c r="C24" s="133" t="s">
        <v>65</v>
      </c>
      <c r="D24" s="5">
        <v>1</v>
      </c>
      <c r="E24" s="99">
        <v>2156.79</v>
      </c>
      <c r="F24" s="99">
        <f t="shared" si="0"/>
        <v>2156.79</v>
      </c>
    </row>
    <row r="25" spans="1:6" x14ac:dyDescent="0.25">
      <c r="A25" s="14">
        <v>22</v>
      </c>
      <c r="B25" s="55" t="s">
        <v>325</v>
      </c>
      <c r="C25" s="133" t="s">
        <v>65</v>
      </c>
      <c r="D25" s="5">
        <v>1</v>
      </c>
      <c r="E25" s="99">
        <v>2455.3000000000002</v>
      </c>
      <c r="F25" s="99">
        <f t="shared" si="0"/>
        <v>2455.3000000000002</v>
      </c>
    </row>
    <row r="26" spans="1:6" ht="30" x14ac:dyDescent="0.25">
      <c r="A26" s="14">
        <v>23</v>
      </c>
      <c r="B26" s="55" t="s">
        <v>326</v>
      </c>
      <c r="C26" s="133" t="s">
        <v>65</v>
      </c>
      <c r="D26" s="103">
        <v>10</v>
      </c>
      <c r="E26" s="99">
        <v>54.38</v>
      </c>
      <c r="F26" s="99">
        <f t="shared" si="0"/>
        <v>543.80000000000007</v>
      </c>
    </row>
    <row r="27" spans="1:6" x14ac:dyDescent="0.25">
      <c r="A27" s="14">
        <v>24</v>
      </c>
      <c r="B27" s="55" t="s">
        <v>327</v>
      </c>
      <c r="C27" s="133" t="s">
        <v>65</v>
      </c>
      <c r="D27" s="103">
        <v>17</v>
      </c>
      <c r="E27" s="99">
        <v>2898.09</v>
      </c>
      <c r="F27" s="99">
        <f t="shared" si="0"/>
        <v>49267.53</v>
      </c>
    </row>
    <row r="28" spans="1:6" x14ac:dyDescent="0.25">
      <c r="A28" s="14">
        <v>25</v>
      </c>
      <c r="B28" s="55" t="s">
        <v>328</v>
      </c>
      <c r="C28" s="133" t="s">
        <v>65</v>
      </c>
      <c r="D28" s="103">
        <v>7</v>
      </c>
      <c r="E28" s="99">
        <v>4235.28</v>
      </c>
      <c r="F28" s="99">
        <f t="shared" si="0"/>
        <v>29646.959999999999</v>
      </c>
    </row>
    <row r="29" spans="1:6" ht="30" x14ac:dyDescent="0.25">
      <c r="A29" s="14">
        <v>26</v>
      </c>
      <c r="B29" s="55" t="s">
        <v>329</v>
      </c>
      <c r="C29" s="133" t="s">
        <v>65</v>
      </c>
      <c r="D29" s="103">
        <v>3</v>
      </c>
      <c r="E29" s="99">
        <v>529</v>
      </c>
      <c r="F29" s="99">
        <f t="shared" si="0"/>
        <v>1587</v>
      </c>
    </row>
    <row r="30" spans="1:6" x14ac:dyDescent="0.25">
      <c r="A30" s="14">
        <v>27</v>
      </c>
      <c r="B30" s="55" t="s">
        <v>330</v>
      </c>
      <c r="C30" s="133" t="s">
        <v>65</v>
      </c>
      <c r="D30" s="103">
        <v>4</v>
      </c>
      <c r="E30" s="99">
        <v>2260.25</v>
      </c>
      <c r="F30" s="99">
        <f t="shared" si="0"/>
        <v>9041</v>
      </c>
    </row>
    <row r="31" spans="1:6" x14ac:dyDescent="0.25">
      <c r="A31" s="14">
        <v>28</v>
      </c>
      <c r="B31" s="55" t="s">
        <v>331</v>
      </c>
      <c r="C31" s="133" t="s">
        <v>65</v>
      </c>
      <c r="D31" s="103">
        <v>2</v>
      </c>
      <c r="E31" s="99">
        <v>632.74</v>
      </c>
      <c r="F31" s="99">
        <f t="shared" si="0"/>
        <v>1265.48</v>
      </c>
    </row>
    <row r="32" spans="1:6" x14ac:dyDescent="0.25">
      <c r="A32" s="14">
        <v>29</v>
      </c>
      <c r="B32" s="55" t="s">
        <v>332</v>
      </c>
      <c r="C32" s="133" t="s">
        <v>65</v>
      </c>
      <c r="D32" s="103">
        <v>6</v>
      </c>
      <c r="E32" s="99">
        <v>743.95</v>
      </c>
      <c r="F32" s="99">
        <f t="shared" si="0"/>
        <v>4463.7000000000007</v>
      </c>
    </row>
    <row r="33" spans="1:6" x14ac:dyDescent="0.25">
      <c r="A33" s="14">
        <v>30</v>
      </c>
      <c r="B33" s="55" t="s">
        <v>333</v>
      </c>
      <c r="C33" s="133" t="s">
        <v>65</v>
      </c>
      <c r="D33" s="103">
        <v>2</v>
      </c>
      <c r="E33" s="99">
        <v>931.33</v>
      </c>
      <c r="F33" s="99">
        <f t="shared" si="0"/>
        <v>1862.66</v>
      </c>
    </row>
    <row r="34" spans="1:6" ht="60" x14ac:dyDescent="0.25">
      <c r="A34" s="14">
        <v>31</v>
      </c>
      <c r="B34" s="55" t="s">
        <v>334</v>
      </c>
      <c r="C34" s="133" t="s">
        <v>65</v>
      </c>
      <c r="D34" s="103">
        <v>1</v>
      </c>
      <c r="E34" s="99">
        <v>2670</v>
      </c>
      <c r="F34" s="99">
        <f t="shared" si="0"/>
        <v>2670</v>
      </c>
    </row>
    <row r="35" spans="1:6" ht="60" x14ac:dyDescent="0.25">
      <c r="A35" s="14">
        <v>32</v>
      </c>
      <c r="B35" s="55" t="s">
        <v>335</v>
      </c>
      <c r="C35" s="133" t="s">
        <v>65</v>
      </c>
      <c r="D35" s="103">
        <v>14</v>
      </c>
      <c r="E35" s="99">
        <v>664.66</v>
      </c>
      <c r="F35" s="99">
        <f t="shared" si="0"/>
        <v>9305.24</v>
      </c>
    </row>
    <row r="36" spans="1:6" ht="105" x14ac:dyDescent="0.25">
      <c r="A36" s="14">
        <v>33</v>
      </c>
      <c r="B36" s="55" t="s">
        <v>336</v>
      </c>
      <c r="C36" s="133" t="s">
        <v>65</v>
      </c>
      <c r="D36" s="103">
        <v>2</v>
      </c>
      <c r="E36" s="99">
        <v>1503.93</v>
      </c>
      <c r="F36" s="99">
        <f t="shared" si="0"/>
        <v>3007.86</v>
      </c>
    </row>
    <row r="37" spans="1:6" ht="135" x14ac:dyDescent="0.25">
      <c r="A37" s="14">
        <v>34</v>
      </c>
      <c r="B37" s="55" t="s">
        <v>337</v>
      </c>
      <c r="C37" s="133" t="s">
        <v>65</v>
      </c>
      <c r="D37" s="103">
        <v>2</v>
      </c>
      <c r="E37" s="99">
        <v>2729.35</v>
      </c>
      <c r="F37" s="99">
        <f t="shared" si="0"/>
        <v>5458.7</v>
      </c>
    </row>
    <row r="38" spans="1:6" ht="60" x14ac:dyDescent="0.25">
      <c r="A38" s="14">
        <v>35</v>
      </c>
      <c r="B38" s="136" t="s">
        <v>338</v>
      </c>
      <c r="C38" s="133" t="s">
        <v>65</v>
      </c>
      <c r="D38" s="5">
        <v>2</v>
      </c>
      <c r="E38" s="99">
        <v>811.81</v>
      </c>
      <c r="F38" s="99">
        <f t="shared" si="0"/>
        <v>1623.62</v>
      </c>
    </row>
    <row r="39" spans="1:6" ht="225" x14ac:dyDescent="0.25">
      <c r="A39" s="14">
        <v>36</v>
      </c>
      <c r="B39" s="136" t="s">
        <v>339</v>
      </c>
      <c r="C39" s="133" t="s">
        <v>65</v>
      </c>
      <c r="D39" s="5">
        <v>1</v>
      </c>
      <c r="E39" s="99">
        <v>4261.25</v>
      </c>
      <c r="F39" s="99">
        <f t="shared" si="0"/>
        <v>4261.25</v>
      </c>
    </row>
    <row r="40" spans="1:6" ht="60" x14ac:dyDescent="0.25">
      <c r="A40" s="14">
        <v>37</v>
      </c>
      <c r="B40" s="137" t="s">
        <v>340</v>
      </c>
      <c r="C40" s="4" t="s">
        <v>65</v>
      </c>
      <c r="D40" s="103">
        <v>1</v>
      </c>
      <c r="E40" s="99">
        <v>3316.75</v>
      </c>
      <c r="F40" s="99">
        <f t="shared" si="0"/>
        <v>3316.75</v>
      </c>
    </row>
    <row r="41" spans="1:6" x14ac:dyDescent="0.25">
      <c r="A41" s="14">
        <v>38</v>
      </c>
      <c r="B41" s="97" t="s">
        <v>341</v>
      </c>
      <c r="C41" s="4" t="s">
        <v>65</v>
      </c>
      <c r="D41" s="103">
        <v>21</v>
      </c>
      <c r="E41" s="99">
        <v>488.33</v>
      </c>
      <c r="F41" s="99">
        <f t="shared" si="0"/>
        <v>10254.93</v>
      </c>
    </row>
    <row r="42" spans="1:6" x14ac:dyDescent="0.25">
      <c r="A42" s="14">
        <v>39</v>
      </c>
      <c r="B42" s="97" t="s">
        <v>342</v>
      </c>
      <c r="C42" s="4" t="s">
        <v>65</v>
      </c>
      <c r="D42" s="103">
        <v>8</v>
      </c>
      <c r="E42" s="99">
        <v>434.31</v>
      </c>
      <c r="F42" s="99">
        <f t="shared" si="0"/>
        <v>3474.48</v>
      </c>
    </row>
    <row r="43" spans="1:6" ht="90" x14ac:dyDescent="0.25">
      <c r="A43" s="14">
        <v>40</v>
      </c>
      <c r="B43" s="55" t="s">
        <v>343</v>
      </c>
      <c r="C43" s="4" t="s">
        <v>65</v>
      </c>
      <c r="D43" s="5">
        <v>1</v>
      </c>
      <c r="E43" s="99">
        <v>609.24</v>
      </c>
      <c r="F43" s="99">
        <f t="shared" si="0"/>
        <v>609.24</v>
      </c>
    </row>
    <row r="44" spans="1:6" ht="120" x14ac:dyDescent="0.25">
      <c r="A44" s="14">
        <v>41</v>
      </c>
      <c r="B44" s="55" t="s">
        <v>344</v>
      </c>
      <c r="C44" s="4" t="s">
        <v>65</v>
      </c>
      <c r="D44" s="5">
        <v>5</v>
      </c>
      <c r="E44" s="99">
        <v>183.7</v>
      </c>
      <c r="F44" s="99">
        <f t="shared" si="0"/>
        <v>918.5</v>
      </c>
    </row>
    <row r="45" spans="1:6" ht="60" x14ac:dyDescent="0.25">
      <c r="A45" s="14">
        <v>42</v>
      </c>
      <c r="B45" s="83" t="s">
        <v>345</v>
      </c>
      <c r="C45" s="4" t="s">
        <v>65</v>
      </c>
      <c r="D45" s="5">
        <v>2</v>
      </c>
      <c r="E45" s="99">
        <v>1675.38</v>
      </c>
      <c r="F45" s="99">
        <f t="shared" si="0"/>
        <v>3350.76</v>
      </c>
    </row>
    <row r="46" spans="1:6" x14ac:dyDescent="0.25">
      <c r="A46" s="209" t="s">
        <v>136</v>
      </c>
      <c r="B46" s="209"/>
      <c r="C46" s="209"/>
      <c r="D46" s="209"/>
      <c r="E46" s="209"/>
      <c r="F46" s="112">
        <f>SUM(F4:F45)</f>
        <v>537183.43999999994</v>
      </c>
    </row>
  </sheetData>
  <mergeCells count="3">
    <mergeCell ref="A1:F1"/>
    <mergeCell ref="A3:B3"/>
    <mergeCell ref="A46:E46"/>
  </mergeCells>
  <pageMargins left="0.51180555555555496" right="0.51180555555555496" top="0.78749999999999998" bottom="0.78749999999999998" header="0.51180555555555496" footer="0.51180555555555496"/>
  <pageSetup paperSize="9" scale="58" firstPageNumber="0" fitToHeight="0"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K995"/>
  <sheetViews>
    <sheetView zoomScale="200" zoomScaleNormal="200" workbookViewId="0">
      <pane ySplit="2" topLeftCell="A27" activePane="bottomLeft" state="frozen"/>
      <selection activeCell="D74" sqref="D74"/>
      <selection pane="bottomLeft" activeCell="D74" sqref="D74"/>
    </sheetView>
  </sheetViews>
  <sheetFormatPr defaultColWidth="14.5703125" defaultRowHeight="15" x14ac:dyDescent="0.25"/>
  <cols>
    <col min="1" max="1" width="4.7109375" style="1" customWidth="1"/>
    <col min="2" max="2" width="60.28515625" style="1" customWidth="1"/>
    <col min="3" max="3" width="14" style="2" customWidth="1"/>
    <col min="4" max="4" width="15" style="2" customWidth="1"/>
    <col min="5" max="5" width="11.5703125" style="1" customWidth="1"/>
    <col min="6" max="6" width="17" style="1" customWidth="1"/>
    <col min="7" max="26" width="9" style="1" customWidth="1"/>
    <col min="27" max="1025" width="14.5703125" style="1"/>
  </cols>
  <sheetData>
    <row r="1" spans="1:6" x14ac:dyDescent="0.25">
      <c r="A1" s="192" t="s">
        <v>34</v>
      </c>
      <c r="B1" s="192"/>
      <c r="C1" s="192"/>
      <c r="D1" s="192"/>
      <c r="E1" s="192"/>
      <c r="F1" s="192"/>
    </row>
    <row r="2" spans="1:6" ht="110.45" customHeight="1" x14ac:dyDescent="0.25">
      <c r="A2" s="39" t="s">
        <v>1</v>
      </c>
      <c r="B2" s="39" t="s">
        <v>64</v>
      </c>
      <c r="C2" s="39" t="s">
        <v>65</v>
      </c>
      <c r="D2" s="39" t="s">
        <v>66</v>
      </c>
      <c r="E2" s="39" t="s">
        <v>67</v>
      </c>
      <c r="F2" s="39" t="s">
        <v>68</v>
      </c>
    </row>
    <row r="3" spans="1:6" ht="14.45" customHeight="1" x14ac:dyDescent="0.25">
      <c r="A3" s="210" t="s">
        <v>131</v>
      </c>
      <c r="B3" s="210"/>
      <c r="C3" s="210"/>
      <c r="D3" s="210"/>
      <c r="E3" s="210"/>
      <c r="F3" s="210"/>
    </row>
    <row r="4" spans="1:6" x14ac:dyDescent="0.25">
      <c r="A4" s="14">
        <v>1</v>
      </c>
      <c r="B4" s="138" t="s">
        <v>346</v>
      </c>
      <c r="C4" s="5" t="s">
        <v>65</v>
      </c>
      <c r="D4" s="5">
        <v>1</v>
      </c>
      <c r="E4" s="99">
        <v>2900</v>
      </c>
      <c r="F4" s="109">
        <f t="shared" ref="F4:F31" si="0">D4*E4</f>
        <v>2900</v>
      </c>
    </row>
    <row r="5" spans="1:6" ht="90" x14ac:dyDescent="0.25">
      <c r="A5" s="14">
        <v>2</v>
      </c>
      <c r="B5" s="139" t="s">
        <v>347</v>
      </c>
      <c r="C5" s="5" t="s">
        <v>65</v>
      </c>
      <c r="D5" s="5">
        <v>2</v>
      </c>
      <c r="E5" s="99">
        <v>3400</v>
      </c>
      <c r="F5" s="109">
        <f t="shared" si="0"/>
        <v>6800</v>
      </c>
    </row>
    <row r="6" spans="1:6" ht="45" x14ac:dyDescent="0.25">
      <c r="A6" s="14">
        <v>3</v>
      </c>
      <c r="B6" s="139" t="s">
        <v>348</v>
      </c>
      <c r="C6" s="5" t="s">
        <v>65</v>
      </c>
      <c r="D6" s="5">
        <v>1</v>
      </c>
      <c r="E6" s="99">
        <v>210</v>
      </c>
      <c r="F6" s="109">
        <f t="shared" si="0"/>
        <v>210</v>
      </c>
    </row>
    <row r="7" spans="1:6" x14ac:dyDescent="0.25">
      <c r="A7" s="14">
        <v>4</v>
      </c>
      <c r="B7" s="139" t="s">
        <v>349</v>
      </c>
      <c r="C7" s="5" t="s">
        <v>65</v>
      </c>
      <c r="D7" s="5">
        <v>1</v>
      </c>
      <c r="E7" s="99">
        <v>1300</v>
      </c>
      <c r="F7" s="109">
        <f t="shared" si="0"/>
        <v>1300</v>
      </c>
    </row>
    <row r="8" spans="1:6" ht="90" x14ac:dyDescent="0.25">
      <c r="A8" s="14">
        <v>5</v>
      </c>
      <c r="B8" s="140" t="s">
        <v>350</v>
      </c>
      <c r="C8" s="5" t="s">
        <v>65</v>
      </c>
      <c r="D8" s="5">
        <v>1</v>
      </c>
      <c r="E8" s="99">
        <v>4200</v>
      </c>
      <c r="F8" s="109">
        <f t="shared" si="0"/>
        <v>4200</v>
      </c>
    </row>
    <row r="9" spans="1:6" ht="45" x14ac:dyDescent="0.25">
      <c r="A9" s="14">
        <v>6</v>
      </c>
      <c r="B9" s="139" t="s">
        <v>351</v>
      </c>
      <c r="C9" s="5" t="s">
        <v>65</v>
      </c>
      <c r="D9" s="5">
        <v>1</v>
      </c>
      <c r="E9" s="99">
        <v>130</v>
      </c>
      <c r="F9" s="109">
        <f t="shared" si="0"/>
        <v>130</v>
      </c>
    </row>
    <row r="10" spans="1:6" ht="45" x14ac:dyDescent="0.25">
      <c r="A10" s="14">
        <v>7</v>
      </c>
      <c r="B10" s="139" t="s">
        <v>352</v>
      </c>
      <c r="C10" s="5" t="s">
        <v>65</v>
      </c>
      <c r="D10" s="5">
        <v>1</v>
      </c>
      <c r="E10" s="99">
        <v>190</v>
      </c>
      <c r="F10" s="109">
        <f t="shared" si="0"/>
        <v>190</v>
      </c>
    </row>
    <row r="11" spans="1:6" ht="30" x14ac:dyDescent="0.25">
      <c r="A11" s="14">
        <v>8</v>
      </c>
      <c r="B11" s="139" t="s">
        <v>353</v>
      </c>
      <c r="C11" s="5" t="s">
        <v>65</v>
      </c>
      <c r="D11" s="5">
        <v>1</v>
      </c>
      <c r="E11" s="99">
        <v>60</v>
      </c>
      <c r="F11" s="109">
        <f t="shared" si="0"/>
        <v>60</v>
      </c>
    </row>
    <row r="12" spans="1:6" ht="45" x14ac:dyDescent="0.25">
      <c r="A12" s="14">
        <v>9</v>
      </c>
      <c r="B12" s="139" t="s">
        <v>354</v>
      </c>
      <c r="C12" s="5" t="s">
        <v>65</v>
      </c>
      <c r="D12" s="5">
        <v>1</v>
      </c>
      <c r="E12" s="99">
        <v>120</v>
      </c>
      <c r="F12" s="109">
        <f t="shared" si="0"/>
        <v>120</v>
      </c>
    </row>
    <row r="13" spans="1:6" ht="45" x14ac:dyDescent="0.25">
      <c r="A13" s="14">
        <v>10</v>
      </c>
      <c r="B13" s="139" t="s">
        <v>355</v>
      </c>
      <c r="C13" s="5" t="s">
        <v>65</v>
      </c>
      <c r="D13" s="5">
        <v>1</v>
      </c>
      <c r="E13" s="99">
        <v>26</v>
      </c>
      <c r="F13" s="109">
        <f t="shared" si="0"/>
        <v>26</v>
      </c>
    </row>
    <row r="14" spans="1:6" ht="30" x14ac:dyDescent="0.25">
      <c r="A14" s="14">
        <v>11</v>
      </c>
      <c r="B14" s="139" t="s">
        <v>356</v>
      </c>
      <c r="C14" s="5" t="s">
        <v>65</v>
      </c>
      <c r="D14" s="5">
        <v>1</v>
      </c>
      <c r="E14" s="99">
        <v>160</v>
      </c>
      <c r="F14" s="109">
        <f t="shared" si="0"/>
        <v>160</v>
      </c>
    </row>
    <row r="15" spans="1:6" ht="60" x14ac:dyDescent="0.25">
      <c r="A15" s="14">
        <v>12</v>
      </c>
      <c r="B15" s="139" t="s">
        <v>357</v>
      </c>
      <c r="C15" s="5" t="s">
        <v>65</v>
      </c>
      <c r="D15" s="5">
        <v>1</v>
      </c>
      <c r="E15" s="99">
        <v>63</v>
      </c>
      <c r="F15" s="109">
        <f t="shared" si="0"/>
        <v>63</v>
      </c>
    </row>
    <row r="16" spans="1:6" ht="45" x14ac:dyDescent="0.25">
      <c r="A16" s="14">
        <v>13</v>
      </c>
      <c r="B16" s="139" t="s">
        <v>358</v>
      </c>
      <c r="C16" s="5" t="s">
        <v>65</v>
      </c>
      <c r="D16" s="5">
        <v>1</v>
      </c>
      <c r="E16" s="99">
        <v>330</v>
      </c>
      <c r="F16" s="109">
        <f t="shared" si="0"/>
        <v>330</v>
      </c>
    </row>
    <row r="17" spans="1:6" ht="60" x14ac:dyDescent="0.25">
      <c r="A17" s="14">
        <v>14</v>
      </c>
      <c r="B17" s="139" t="s">
        <v>359</v>
      </c>
      <c r="C17" s="5" t="s">
        <v>65</v>
      </c>
      <c r="D17" s="5">
        <v>1</v>
      </c>
      <c r="E17" s="99">
        <v>170</v>
      </c>
      <c r="F17" s="109">
        <f t="shared" si="0"/>
        <v>170</v>
      </c>
    </row>
    <row r="18" spans="1:6" ht="30" x14ac:dyDescent="0.25">
      <c r="A18" s="14">
        <v>15</v>
      </c>
      <c r="B18" s="139" t="s">
        <v>360</v>
      </c>
      <c r="C18" s="5" t="s">
        <v>65</v>
      </c>
      <c r="D18" s="5">
        <v>1</v>
      </c>
      <c r="E18" s="99">
        <v>1900</v>
      </c>
      <c r="F18" s="109">
        <f t="shared" si="0"/>
        <v>1900</v>
      </c>
    </row>
    <row r="19" spans="1:6" ht="30" x14ac:dyDescent="0.25">
      <c r="A19" s="14">
        <v>16</v>
      </c>
      <c r="B19" s="139" t="s">
        <v>361</v>
      </c>
      <c r="C19" s="5" t="s">
        <v>65</v>
      </c>
      <c r="D19" s="5">
        <v>1</v>
      </c>
      <c r="E19" s="99">
        <v>41</v>
      </c>
      <c r="F19" s="109">
        <f t="shared" si="0"/>
        <v>41</v>
      </c>
    </row>
    <row r="20" spans="1:6" ht="45" x14ac:dyDescent="0.25">
      <c r="A20" s="14">
        <v>17</v>
      </c>
      <c r="B20" s="139" t="s">
        <v>362</v>
      </c>
      <c r="C20" s="5" t="s">
        <v>65</v>
      </c>
      <c r="D20" s="5">
        <v>1</v>
      </c>
      <c r="E20" s="99">
        <v>650</v>
      </c>
      <c r="F20" s="109">
        <f t="shared" si="0"/>
        <v>650</v>
      </c>
    </row>
    <row r="21" spans="1:6" ht="30" x14ac:dyDescent="0.25">
      <c r="A21" s="14">
        <v>18</v>
      </c>
      <c r="B21" s="139" t="s">
        <v>363</v>
      </c>
      <c r="C21" s="5" t="s">
        <v>65</v>
      </c>
      <c r="D21" s="5">
        <v>1</v>
      </c>
      <c r="E21" s="99">
        <v>39</v>
      </c>
      <c r="F21" s="109">
        <f t="shared" si="0"/>
        <v>39</v>
      </c>
    </row>
    <row r="22" spans="1:6" ht="60" x14ac:dyDescent="0.25">
      <c r="A22" s="14">
        <v>19</v>
      </c>
      <c r="B22" s="139" t="s">
        <v>364</v>
      </c>
      <c r="C22" s="5" t="s">
        <v>65</v>
      </c>
      <c r="D22" s="5">
        <v>1</v>
      </c>
      <c r="E22" s="99">
        <v>900</v>
      </c>
      <c r="F22" s="109">
        <f t="shared" si="0"/>
        <v>900</v>
      </c>
    </row>
    <row r="23" spans="1:6" ht="75" x14ac:dyDescent="0.25">
      <c r="A23" s="14">
        <v>20</v>
      </c>
      <c r="B23" s="139" t="s">
        <v>365</v>
      </c>
      <c r="C23" s="5" t="s">
        <v>65</v>
      </c>
      <c r="D23" s="5">
        <v>1</v>
      </c>
      <c r="E23" s="99">
        <v>920</v>
      </c>
      <c r="F23" s="109">
        <f t="shared" si="0"/>
        <v>920</v>
      </c>
    </row>
    <row r="24" spans="1:6" ht="45" x14ac:dyDescent="0.25">
      <c r="A24" s="14">
        <v>21</v>
      </c>
      <c r="B24" s="139" t="s">
        <v>366</v>
      </c>
      <c r="C24" s="5" t="s">
        <v>65</v>
      </c>
      <c r="D24" s="5">
        <v>1</v>
      </c>
      <c r="E24" s="99">
        <v>117</v>
      </c>
      <c r="F24" s="109">
        <f t="shared" si="0"/>
        <v>117</v>
      </c>
    </row>
    <row r="25" spans="1:6" ht="30" x14ac:dyDescent="0.25">
      <c r="A25" s="14">
        <v>22</v>
      </c>
      <c r="B25" s="139" t="s">
        <v>367</v>
      </c>
      <c r="C25" s="5" t="s">
        <v>65</v>
      </c>
      <c r="D25" s="5">
        <v>1</v>
      </c>
      <c r="E25" s="99">
        <v>49</v>
      </c>
      <c r="F25" s="109">
        <f t="shared" si="0"/>
        <v>49</v>
      </c>
    </row>
    <row r="26" spans="1:6" x14ac:dyDescent="0.25">
      <c r="A26" s="14">
        <v>23</v>
      </c>
      <c r="B26" s="139" t="s">
        <v>368</v>
      </c>
      <c r="C26" s="5" t="s">
        <v>65</v>
      </c>
      <c r="D26" s="5">
        <v>1</v>
      </c>
      <c r="E26" s="99">
        <v>48</v>
      </c>
      <c r="F26" s="109">
        <f t="shared" si="0"/>
        <v>48</v>
      </c>
    </row>
    <row r="27" spans="1:6" x14ac:dyDescent="0.25">
      <c r="A27" s="14">
        <v>24</v>
      </c>
      <c r="B27" s="139" t="s">
        <v>369</v>
      </c>
      <c r="C27" s="5" t="s">
        <v>65</v>
      </c>
      <c r="D27" s="5">
        <v>1</v>
      </c>
      <c r="E27" s="99">
        <v>42</v>
      </c>
      <c r="F27" s="109">
        <f t="shared" si="0"/>
        <v>42</v>
      </c>
    </row>
    <row r="28" spans="1:6" x14ac:dyDescent="0.25">
      <c r="A28" s="14">
        <v>25</v>
      </c>
      <c r="B28" s="139" t="s">
        <v>370</v>
      </c>
      <c r="C28" s="5" t="s">
        <v>65</v>
      </c>
      <c r="D28" s="5">
        <v>1</v>
      </c>
      <c r="E28" s="99">
        <v>25</v>
      </c>
      <c r="F28" s="109">
        <f t="shared" si="0"/>
        <v>25</v>
      </c>
    </row>
    <row r="29" spans="1:6" x14ac:dyDescent="0.25">
      <c r="A29" s="14">
        <v>26</v>
      </c>
      <c r="B29" s="139" t="s">
        <v>371</v>
      </c>
      <c r="C29" s="5" t="s">
        <v>65</v>
      </c>
      <c r="D29" s="5">
        <v>1</v>
      </c>
      <c r="E29" s="99">
        <v>17</v>
      </c>
      <c r="F29" s="109">
        <f t="shared" si="0"/>
        <v>17</v>
      </c>
    </row>
    <row r="30" spans="1:6" ht="15.75" customHeight="1" x14ac:dyDescent="0.25">
      <c r="A30" s="14">
        <v>27</v>
      </c>
      <c r="B30" s="139" t="s">
        <v>372</v>
      </c>
      <c r="C30" s="5" t="s">
        <v>65</v>
      </c>
      <c r="D30" s="5">
        <v>1</v>
      </c>
      <c r="E30" s="99">
        <v>23</v>
      </c>
      <c r="F30" s="109">
        <f t="shared" si="0"/>
        <v>23</v>
      </c>
    </row>
    <row r="31" spans="1:6" ht="15.75" customHeight="1" x14ac:dyDescent="0.25">
      <c r="A31" s="14">
        <v>28</v>
      </c>
      <c r="B31" s="139" t="s">
        <v>373</v>
      </c>
      <c r="C31" s="5" t="s">
        <v>65</v>
      </c>
      <c r="D31" s="5">
        <v>1</v>
      </c>
      <c r="E31" s="99">
        <v>16</v>
      </c>
      <c r="F31" s="109">
        <f t="shared" si="0"/>
        <v>16</v>
      </c>
    </row>
    <row r="32" spans="1:6" ht="15.75" customHeight="1" x14ac:dyDescent="0.25">
      <c r="A32" s="198" t="s">
        <v>136</v>
      </c>
      <c r="B32" s="198"/>
      <c r="C32" s="198"/>
      <c r="D32" s="198"/>
      <c r="E32" s="198"/>
      <c r="F32" s="111">
        <f>SUM(F4:F31)</f>
        <v>21446</v>
      </c>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sheetData>
  <mergeCells count="3">
    <mergeCell ref="A1:F1"/>
    <mergeCell ref="A3:F3"/>
    <mergeCell ref="A32:E32"/>
  </mergeCells>
  <pageMargins left="0.51180555555555496" right="0.51180555555555496" top="0.78749999999999998" bottom="0.78749999999999998" header="0.51180555555555496" footer="0.51180555555555496"/>
  <pageSetup paperSize="9" scale="75" firstPageNumber="0" fitToHeight="0"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K53"/>
  <sheetViews>
    <sheetView zoomScale="90" zoomScaleNormal="90" workbookViewId="0">
      <selection activeCell="C26" activeCellId="1" sqref="C8:C16 C26:C34"/>
    </sheetView>
  </sheetViews>
  <sheetFormatPr defaultColWidth="9" defaultRowHeight="15" x14ac:dyDescent="0.25"/>
  <cols>
    <col min="1" max="1" width="8.140625" style="1" customWidth="1"/>
    <col min="2" max="2" width="34.42578125" style="1" customWidth="1"/>
    <col min="3" max="3" width="9" style="1"/>
    <col min="4" max="4" width="13.5703125" style="1" customWidth="1"/>
    <col min="5" max="5" width="14.5703125" style="1" customWidth="1"/>
    <col min="6" max="6" width="11.7109375" style="1" customWidth="1"/>
    <col min="7" max="7" width="14" style="1" customWidth="1"/>
    <col min="8" max="8" width="15.28515625" style="1" customWidth="1"/>
    <col min="9" max="9" width="14.42578125" style="1" customWidth="1"/>
    <col min="10" max="10" width="17.5703125" style="1" customWidth="1"/>
    <col min="11" max="11" width="25.140625" style="1" customWidth="1"/>
    <col min="12" max="12" width="23.140625" style="1" customWidth="1"/>
    <col min="13" max="13" width="21.7109375" style="1" customWidth="1"/>
    <col min="14" max="1025" width="9" style="1"/>
  </cols>
  <sheetData>
    <row r="1" spans="1:13" ht="15" customHeight="1" x14ac:dyDescent="0.25">
      <c r="A1" s="216" t="s">
        <v>374</v>
      </c>
      <c r="B1" s="216"/>
      <c r="C1" s="216"/>
      <c r="D1" s="216"/>
      <c r="E1" s="216"/>
      <c r="F1" s="216"/>
      <c r="G1" s="216"/>
      <c r="H1" s="216"/>
      <c r="I1" s="216"/>
      <c r="J1" s="216"/>
      <c r="K1" s="216"/>
      <c r="L1" s="216"/>
      <c r="M1" s="216"/>
    </row>
    <row r="2" spans="1:13" ht="15" customHeight="1" x14ac:dyDescent="0.25">
      <c r="A2" s="217" t="s">
        <v>375</v>
      </c>
      <c r="B2" s="217"/>
      <c r="C2" s="217"/>
      <c r="D2" s="217"/>
      <c r="E2" s="217"/>
      <c r="F2" s="217"/>
      <c r="G2" s="217"/>
      <c r="H2" s="217"/>
      <c r="I2" s="217"/>
      <c r="J2" s="217"/>
      <c r="K2" s="217"/>
      <c r="L2" s="217"/>
      <c r="M2" s="217"/>
    </row>
    <row r="3" spans="1:13" ht="15" customHeight="1" x14ac:dyDescent="0.25">
      <c r="A3" s="218" t="s">
        <v>376</v>
      </c>
      <c r="B3" s="218"/>
      <c r="C3" s="218"/>
      <c r="D3" s="218"/>
      <c r="E3" s="218"/>
      <c r="F3" s="218"/>
      <c r="G3" s="218"/>
      <c r="H3" s="218"/>
      <c r="I3" s="218"/>
      <c r="J3" s="218"/>
      <c r="K3" s="218"/>
      <c r="L3" s="218"/>
      <c r="M3" s="218"/>
    </row>
    <row r="4" spans="1:13" ht="15" customHeight="1" x14ac:dyDescent="0.25">
      <c r="A4" s="141"/>
      <c r="B4" s="219" t="s">
        <v>377</v>
      </c>
      <c r="C4" s="219"/>
      <c r="D4" s="219"/>
      <c r="E4" s="219"/>
      <c r="F4" s="219"/>
      <c r="G4" s="219"/>
      <c r="H4" s="219"/>
      <c r="I4" s="219"/>
      <c r="J4" s="219"/>
      <c r="K4" s="219"/>
      <c r="L4" s="219"/>
      <c r="M4" s="219"/>
    </row>
    <row r="5" spans="1:13" ht="15" customHeight="1" x14ac:dyDescent="0.25">
      <c r="A5" s="212" t="s">
        <v>1</v>
      </c>
      <c r="B5" s="212" t="s">
        <v>378</v>
      </c>
      <c r="C5" s="212" t="s">
        <v>379</v>
      </c>
      <c r="D5" s="212" t="s">
        <v>380</v>
      </c>
      <c r="E5" s="212" t="s">
        <v>381</v>
      </c>
      <c r="F5" s="212" t="s">
        <v>382</v>
      </c>
      <c r="G5" s="212" t="s">
        <v>383</v>
      </c>
      <c r="H5" s="212" t="s">
        <v>384</v>
      </c>
      <c r="I5" s="212" t="s">
        <v>385</v>
      </c>
      <c r="J5" s="212" t="s">
        <v>386</v>
      </c>
      <c r="K5" s="212" t="s">
        <v>387</v>
      </c>
      <c r="L5" s="212" t="s">
        <v>388</v>
      </c>
      <c r="M5" s="212" t="s">
        <v>389</v>
      </c>
    </row>
    <row r="6" spans="1:13" x14ac:dyDescent="0.25">
      <c r="A6" s="212"/>
      <c r="B6" s="212"/>
      <c r="C6" s="212"/>
      <c r="D6" s="212"/>
      <c r="E6" s="212"/>
      <c r="F6" s="212"/>
      <c r="G6" s="212"/>
      <c r="H6" s="212"/>
      <c r="I6" s="212"/>
      <c r="J6" s="212"/>
      <c r="K6" s="212"/>
      <c r="L6" s="212"/>
      <c r="M6" s="212"/>
    </row>
    <row r="7" spans="1:13" x14ac:dyDescent="0.25">
      <c r="A7" s="212"/>
      <c r="B7" s="212"/>
      <c r="C7" s="212"/>
      <c r="D7" s="212"/>
      <c r="E7" s="212"/>
      <c r="F7" s="212"/>
      <c r="G7" s="212"/>
      <c r="H7" s="212"/>
      <c r="I7" s="212"/>
      <c r="J7" s="212"/>
      <c r="K7" s="212"/>
      <c r="L7" s="212"/>
      <c r="M7" s="212"/>
    </row>
    <row r="8" spans="1:13" x14ac:dyDescent="0.25">
      <c r="A8" s="142">
        <v>1</v>
      </c>
      <c r="B8" s="142" t="s">
        <v>390</v>
      </c>
      <c r="C8" s="142">
        <v>62</v>
      </c>
      <c r="D8" s="143">
        <v>2235</v>
      </c>
      <c r="E8" s="144">
        <f t="shared" ref="E8:E20" si="0">D8*0.681</f>
        <v>1522.0350000000001</v>
      </c>
      <c r="F8" s="143">
        <f t="shared" ref="F8:F20" si="1">D8/3</f>
        <v>745</v>
      </c>
      <c r="G8" s="143">
        <f t="shared" ref="G8:G20" si="2">F8*0.11</f>
        <v>81.95</v>
      </c>
      <c r="H8" s="143">
        <f t="shared" ref="H8:H20" si="3">D8</f>
        <v>2235</v>
      </c>
      <c r="I8" s="143">
        <f t="shared" ref="I8:I20" si="4">H8*0.083</f>
        <v>185.50500000000002</v>
      </c>
      <c r="J8" s="143">
        <f t="shared" ref="J8:J20" si="5">(D8+E8)+(F8+G8+H8+I8)/12</f>
        <v>4027.65625</v>
      </c>
      <c r="K8" s="143">
        <f t="shared" ref="K8:K20" si="6">J8*12</f>
        <v>48331.875</v>
      </c>
      <c r="L8" s="143">
        <f t="shared" ref="L8:L20" si="7">C8*J8</f>
        <v>249714.6875</v>
      </c>
      <c r="M8" s="143">
        <f t="shared" ref="M8:M20" si="8">L8*12</f>
        <v>2996576.25</v>
      </c>
    </row>
    <row r="9" spans="1:13" ht="30" x14ac:dyDescent="0.25">
      <c r="A9" s="145">
        <v>2</v>
      </c>
      <c r="B9" s="145" t="s">
        <v>391</v>
      </c>
      <c r="C9" s="145">
        <v>2</v>
      </c>
      <c r="D9" s="146">
        <v>2235</v>
      </c>
      <c r="E9" s="147">
        <f t="shared" si="0"/>
        <v>1522.0350000000001</v>
      </c>
      <c r="F9" s="146">
        <f t="shared" si="1"/>
        <v>745</v>
      </c>
      <c r="G9" s="146">
        <f t="shared" si="2"/>
        <v>81.95</v>
      </c>
      <c r="H9" s="146">
        <f t="shared" si="3"/>
        <v>2235</v>
      </c>
      <c r="I9" s="146">
        <f t="shared" si="4"/>
        <v>185.50500000000002</v>
      </c>
      <c r="J9" s="146">
        <f t="shared" si="5"/>
        <v>4027.65625</v>
      </c>
      <c r="K9" s="146">
        <f t="shared" si="6"/>
        <v>48331.875</v>
      </c>
      <c r="L9" s="146">
        <f t="shared" si="7"/>
        <v>8055.3125</v>
      </c>
      <c r="M9" s="146">
        <f t="shared" si="8"/>
        <v>96663.75</v>
      </c>
    </row>
    <row r="10" spans="1:13" ht="15" customHeight="1" x14ac:dyDescent="0.25">
      <c r="A10" s="145">
        <v>3</v>
      </c>
      <c r="B10" s="145" t="s">
        <v>392</v>
      </c>
      <c r="C10" s="145">
        <v>3</v>
      </c>
      <c r="D10" s="146">
        <v>3322</v>
      </c>
      <c r="E10" s="147">
        <f t="shared" si="0"/>
        <v>2262.2820000000002</v>
      </c>
      <c r="F10" s="146">
        <f t="shared" si="1"/>
        <v>1107.3333333333333</v>
      </c>
      <c r="G10" s="146">
        <f t="shared" si="2"/>
        <v>121.80666666666666</v>
      </c>
      <c r="H10" s="146">
        <f t="shared" si="3"/>
        <v>3322</v>
      </c>
      <c r="I10" s="146">
        <f t="shared" si="4"/>
        <v>275.726</v>
      </c>
      <c r="J10" s="146">
        <f t="shared" si="5"/>
        <v>5986.520833333333</v>
      </c>
      <c r="K10" s="146">
        <f t="shared" si="6"/>
        <v>71838.25</v>
      </c>
      <c r="L10" s="146">
        <f t="shared" si="7"/>
        <v>17959.5625</v>
      </c>
      <c r="M10" s="146">
        <f t="shared" si="8"/>
        <v>215514.75</v>
      </c>
    </row>
    <row r="11" spans="1:13" ht="15" customHeight="1" x14ac:dyDescent="0.25">
      <c r="A11" s="145">
        <v>4</v>
      </c>
      <c r="B11" s="145" t="s">
        <v>393</v>
      </c>
      <c r="C11" s="145">
        <v>2</v>
      </c>
      <c r="D11" s="146">
        <v>3322</v>
      </c>
      <c r="E11" s="147">
        <f t="shared" si="0"/>
        <v>2262.2820000000002</v>
      </c>
      <c r="F11" s="146">
        <f t="shared" si="1"/>
        <v>1107.3333333333333</v>
      </c>
      <c r="G11" s="146">
        <f t="shared" si="2"/>
        <v>121.80666666666666</v>
      </c>
      <c r="H11" s="146">
        <f t="shared" si="3"/>
        <v>3322</v>
      </c>
      <c r="I11" s="146">
        <f t="shared" si="4"/>
        <v>275.726</v>
      </c>
      <c r="J11" s="146">
        <f t="shared" si="5"/>
        <v>5986.520833333333</v>
      </c>
      <c r="K11" s="146">
        <f t="shared" si="6"/>
        <v>71838.25</v>
      </c>
      <c r="L11" s="146">
        <f t="shared" si="7"/>
        <v>11973.041666666666</v>
      </c>
      <c r="M11" s="146">
        <f t="shared" si="8"/>
        <v>143676.5</v>
      </c>
    </row>
    <row r="12" spans="1:13" ht="15" customHeight="1" x14ac:dyDescent="0.25">
      <c r="A12" s="145">
        <v>5</v>
      </c>
      <c r="B12" s="145" t="s">
        <v>394</v>
      </c>
      <c r="C12" s="145">
        <v>2</v>
      </c>
      <c r="D12" s="146">
        <v>3322</v>
      </c>
      <c r="E12" s="147">
        <f t="shared" si="0"/>
        <v>2262.2820000000002</v>
      </c>
      <c r="F12" s="146">
        <f t="shared" si="1"/>
        <v>1107.3333333333333</v>
      </c>
      <c r="G12" s="146">
        <f t="shared" si="2"/>
        <v>121.80666666666666</v>
      </c>
      <c r="H12" s="146">
        <f t="shared" si="3"/>
        <v>3322</v>
      </c>
      <c r="I12" s="146">
        <f t="shared" si="4"/>
        <v>275.726</v>
      </c>
      <c r="J12" s="146">
        <f t="shared" si="5"/>
        <v>5986.520833333333</v>
      </c>
      <c r="K12" s="146">
        <f t="shared" si="6"/>
        <v>71838.25</v>
      </c>
      <c r="L12" s="146">
        <f t="shared" si="7"/>
        <v>11973.041666666666</v>
      </c>
      <c r="M12" s="146">
        <f t="shared" si="8"/>
        <v>143676.5</v>
      </c>
    </row>
    <row r="13" spans="1:13" ht="15" customHeight="1" x14ac:dyDescent="0.25">
      <c r="A13" s="145">
        <v>6</v>
      </c>
      <c r="B13" s="145" t="s">
        <v>395</v>
      </c>
      <c r="C13" s="145">
        <v>3</v>
      </c>
      <c r="D13" s="146">
        <v>3322</v>
      </c>
      <c r="E13" s="147">
        <f t="shared" si="0"/>
        <v>2262.2820000000002</v>
      </c>
      <c r="F13" s="146">
        <f t="shared" si="1"/>
        <v>1107.3333333333333</v>
      </c>
      <c r="G13" s="146">
        <f t="shared" si="2"/>
        <v>121.80666666666666</v>
      </c>
      <c r="H13" s="146">
        <f t="shared" si="3"/>
        <v>3322</v>
      </c>
      <c r="I13" s="146">
        <f t="shared" si="4"/>
        <v>275.726</v>
      </c>
      <c r="J13" s="146">
        <f t="shared" si="5"/>
        <v>5986.520833333333</v>
      </c>
      <c r="K13" s="146">
        <f t="shared" si="6"/>
        <v>71838.25</v>
      </c>
      <c r="L13" s="146">
        <f t="shared" si="7"/>
        <v>17959.5625</v>
      </c>
      <c r="M13" s="146">
        <f t="shared" si="8"/>
        <v>215514.75</v>
      </c>
    </row>
    <row r="14" spans="1:13" ht="15" customHeight="1" x14ac:dyDescent="0.25">
      <c r="A14" s="145">
        <v>7</v>
      </c>
      <c r="B14" s="145" t="s">
        <v>396</v>
      </c>
      <c r="C14" s="145">
        <v>1</v>
      </c>
      <c r="D14" s="146">
        <v>3322</v>
      </c>
      <c r="E14" s="147">
        <f t="shared" si="0"/>
        <v>2262.2820000000002</v>
      </c>
      <c r="F14" s="146">
        <f t="shared" si="1"/>
        <v>1107.3333333333333</v>
      </c>
      <c r="G14" s="146">
        <f t="shared" si="2"/>
        <v>121.80666666666666</v>
      </c>
      <c r="H14" s="146">
        <f t="shared" si="3"/>
        <v>3322</v>
      </c>
      <c r="I14" s="146">
        <f t="shared" si="4"/>
        <v>275.726</v>
      </c>
      <c r="J14" s="146">
        <f t="shared" si="5"/>
        <v>5986.520833333333</v>
      </c>
      <c r="K14" s="146">
        <f t="shared" si="6"/>
        <v>71838.25</v>
      </c>
      <c r="L14" s="146">
        <f t="shared" si="7"/>
        <v>5986.520833333333</v>
      </c>
      <c r="M14" s="146">
        <f t="shared" si="8"/>
        <v>71838.25</v>
      </c>
    </row>
    <row r="15" spans="1:13" ht="15" customHeight="1" x14ac:dyDescent="0.25">
      <c r="A15" s="145">
        <v>8</v>
      </c>
      <c r="B15" s="145" t="s">
        <v>397</v>
      </c>
      <c r="C15" s="145">
        <v>1</v>
      </c>
      <c r="D15" s="146">
        <v>3322</v>
      </c>
      <c r="E15" s="147">
        <f t="shared" si="0"/>
        <v>2262.2820000000002</v>
      </c>
      <c r="F15" s="146">
        <f t="shared" si="1"/>
        <v>1107.3333333333333</v>
      </c>
      <c r="G15" s="146">
        <f t="shared" si="2"/>
        <v>121.80666666666666</v>
      </c>
      <c r="H15" s="146">
        <f t="shared" si="3"/>
        <v>3322</v>
      </c>
      <c r="I15" s="146">
        <f t="shared" si="4"/>
        <v>275.726</v>
      </c>
      <c r="J15" s="146">
        <f t="shared" si="5"/>
        <v>5986.520833333333</v>
      </c>
      <c r="K15" s="146">
        <f t="shared" si="6"/>
        <v>71838.25</v>
      </c>
      <c r="L15" s="146">
        <f t="shared" si="7"/>
        <v>5986.520833333333</v>
      </c>
      <c r="M15" s="146">
        <f t="shared" si="8"/>
        <v>71838.25</v>
      </c>
    </row>
    <row r="16" spans="1:13" ht="15" customHeight="1" x14ac:dyDescent="0.25">
      <c r="A16" s="145">
        <v>9</v>
      </c>
      <c r="B16" s="145" t="s">
        <v>398</v>
      </c>
      <c r="C16" s="145">
        <v>1</v>
      </c>
      <c r="D16" s="146">
        <v>3322</v>
      </c>
      <c r="E16" s="147">
        <f t="shared" si="0"/>
        <v>2262.2820000000002</v>
      </c>
      <c r="F16" s="146">
        <f t="shared" si="1"/>
        <v>1107.3333333333333</v>
      </c>
      <c r="G16" s="146">
        <f t="shared" si="2"/>
        <v>121.80666666666666</v>
      </c>
      <c r="H16" s="146">
        <f t="shared" si="3"/>
        <v>3322</v>
      </c>
      <c r="I16" s="146">
        <f t="shared" si="4"/>
        <v>275.726</v>
      </c>
      <c r="J16" s="146">
        <f t="shared" si="5"/>
        <v>5986.520833333333</v>
      </c>
      <c r="K16" s="146">
        <f t="shared" si="6"/>
        <v>71838.25</v>
      </c>
      <c r="L16" s="146">
        <f t="shared" si="7"/>
        <v>5986.520833333333</v>
      </c>
      <c r="M16" s="146">
        <f t="shared" si="8"/>
        <v>71838.25</v>
      </c>
    </row>
    <row r="17" spans="1:13" ht="15" customHeight="1" x14ac:dyDescent="0.25">
      <c r="A17" s="145">
        <v>10</v>
      </c>
      <c r="B17" s="145" t="s">
        <v>399</v>
      </c>
      <c r="C17" s="145">
        <v>4</v>
      </c>
      <c r="D17" s="146">
        <v>1991</v>
      </c>
      <c r="E17" s="147">
        <f t="shared" si="0"/>
        <v>1355.8710000000001</v>
      </c>
      <c r="F17" s="146">
        <f t="shared" si="1"/>
        <v>663.66666666666663</v>
      </c>
      <c r="G17" s="146">
        <f t="shared" si="2"/>
        <v>73.00333333333333</v>
      </c>
      <c r="H17" s="146">
        <f t="shared" si="3"/>
        <v>1991</v>
      </c>
      <c r="I17" s="146">
        <f t="shared" si="4"/>
        <v>165.25300000000001</v>
      </c>
      <c r="J17" s="146">
        <f t="shared" si="5"/>
        <v>3587.947916666667</v>
      </c>
      <c r="K17" s="146">
        <f t="shared" si="6"/>
        <v>43055.375</v>
      </c>
      <c r="L17" s="146">
        <f t="shared" si="7"/>
        <v>14351.791666666668</v>
      </c>
      <c r="M17" s="146">
        <f t="shared" si="8"/>
        <v>172221.5</v>
      </c>
    </row>
    <row r="18" spans="1:13" ht="15" customHeight="1" x14ac:dyDescent="0.25">
      <c r="A18" s="145">
        <v>11</v>
      </c>
      <c r="B18" s="145" t="s">
        <v>400</v>
      </c>
      <c r="C18" s="145">
        <v>4</v>
      </c>
      <c r="D18" s="146">
        <v>1266.19</v>
      </c>
      <c r="E18" s="147">
        <f t="shared" si="0"/>
        <v>862.27539000000013</v>
      </c>
      <c r="F18" s="146">
        <f t="shared" si="1"/>
        <v>422.06333333333333</v>
      </c>
      <c r="G18" s="146">
        <f t="shared" si="2"/>
        <v>46.426966666666665</v>
      </c>
      <c r="H18" s="146">
        <f t="shared" si="3"/>
        <v>1266.19</v>
      </c>
      <c r="I18" s="146">
        <f t="shared" si="4"/>
        <v>105.09377000000001</v>
      </c>
      <c r="J18" s="146">
        <f t="shared" si="5"/>
        <v>2281.7798958333337</v>
      </c>
      <c r="K18" s="146">
        <f t="shared" si="6"/>
        <v>27381.358750000007</v>
      </c>
      <c r="L18" s="146">
        <f t="shared" si="7"/>
        <v>9127.119583333335</v>
      </c>
      <c r="M18" s="146">
        <f t="shared" si="8"/>
        <v>109525.43500000003</v>
      </c>
    </row>
    <row r="19" spans="1:13" ht="15" customHeight="1" x14ac:dyDescent="0.25">
      <c r="A19" s="145">
        <v>12</v>
      </c>
      <c r="B19" s="148" t="s">
        <v>401</v>
      </c>
      <c r="C19" s="148">
        <v>2</v>
      </c>
      <c r="D19" s="146">
        <v>2235</v>
      </c>
      <c r="E19" s="147">
        <f t="shared" si="0"/>
        <v>1522.0350000000001</v>
      </c>
      <c r="F19" s="146">
        <f t="shared" si="1"/>
        <v>745</v>
      </c>
      <c r="G19" s="146">
        <f t="shared" si="2"/>
        <v>81.95</v>
      </c>
      <c r="H19" s="146">
        <f t="shared" si="3"/>
        <v>2235</v>
      </c>
      <c r="I19" s="146">
        <f t="shared" si="4"/>
        <v>185.50500000000002</v>
      </c>
      <c r="J19" s="146">
        <f t="shared" si="5"/>
        <v>4027.65625</v>
      </c>
      <c r="K19" s="146">
        <f t="shared" si="6"/>
        <v>48331.875</v>
      </c>
      <c r="L19" s="146">
        <f t="shared" si="7"/>
        <v>8055.3125</v>
      </c>
      <c r="M19" s="146">
        <f t="shared" si="8"/>
        <v>96663.75</v>
      </c>
    </row>
    <row r="20" spans="1:13" ht="15" customHeight="1" x14ac:dyDescent="0.25">
      <c r="A20" s="145">
        <v>13</v>
      </c>
      <c r="B20" s="148" t="s">
        <v>402</v>
      </c>
      <c r="C20" s="149">
        <v>2</v>
      </c>
      <c r="D20" s="146">
        <v>2480</v>
      </c>
      <c r="E20" s="147">
        <f t="shared" si="0"/>
        <v>1688.88</v>
      </c>
      <c r="F20" s="146">
        <f t="shared" si="1"/>
        <v>826.66666666666663</v>
      </c>
      <c r="G20" s="146">
        <f t="shared" si="2"/>
        <v>90.933333333333323</v>
      </c>
      <c r="H20" s="146">
        <f t="shared" si="3"/>
        <v>2480</v>
      </c>
      <c r="I20" s="146">
        <f t="shared" si="4"/>
        <v>205.84</v>
      </c>
      <c r="J20" s="146">
        <f t="shared" si="5"/>
        <v>4469.166666666667</v>
      </c>
      <c r="K20" s="146">
        <f t="shared" si="6"/>
        <v>53630</v>
      </c>
      <c r="L20" s="146">
        <f t="shared" si="7"/>
        <v>8938.3333333333339</v>
      </c>
      <c r="M20" s="146">
        <f t="shared" si="8"/>
        <v>107260</v>
      </c>
    </row>
    <row r="21" spans="1:13" ht="15" customHeight="1" x14ac:dyDescent="0.25">
      <c r="A21" s="213" t="s">
        <v>403</v>
      </c>
      <c r="B21" s="213"/>
      <c r="C21" s="213"/>
      <c r="D21" s="213"/>
      <c r="E21" s="213"/>
      <c r="F21" s="213"/>
      <c r="G21" s="213"/>
      <c r="H21" s="213"/>
      <c r="I21" s="213"/>
      <c r="J21" s="213"/>
      <c r="K21" s="213"/>
      <c r="L21" s="150">
        <f>SUM(L8:L20)</f>
        <v>376067.32791666663</v>
      </c>
      <c r="M21" s="150">
        <f>SUM(M8:M20)</f>
        <v>4512807.9349999996</v>
      </c>
    </row>
    <row r="22" spans="1:13" ht="15" customHeight="1" x14ac:dyDescent="0.25">
      <c r="A22" s="214" t="s">
        <v>404</v>
      </c>
      <c r="B22" s="214"/>
      <c r="C22" s="214"/>
      <c r="D22" s="214"/>
      <c r="E22" s="214"/>
      <c r="F22" s="214"/>
      <c r="G22" s="214"/>
      <c r="H22" s="214"/>
      <c r="I22" s="214"/>
      <c r="J22" s="214"/>
      <c r="K22" s="214"/>
      <c r="L22" s="214"/>
      <c r="M22" s="214"/>
    </row>
    <row r="23" spans="1:13" ht="15" customHeight="1" x14ac:dyDescent="0.25">
      <c r="A23" s="215" t="s">
        <v>1</v>
      </c>
      <c r="B23" s="215" t="s">
        <v>378</v>
      </c>
      <c r="C23" s="215" t="s">
        <v>379</v>
      </c>
      <c r="D23" s="215" t="s">
        <v>380</v>
      </c>
      <c r="E23" s="215" t="s">
        <v>381</v>
      </c>
      <c r="F23" s="215" t="s">
        <v>382</v>
      </c>
      <c r="G23" s="215" t="s">
        <v>383</v>
      </c>
      <c r="H23" s="215" t="s">
        <v>384</v>
      </c>
      <c r="I23" s="215" t="s">
        <v>385</v>
      </c>
      <c r="J23" s="215" t="s">
        <v>386</v>
      </c>
      <c r="K23" s="215" t="s">
        <v>387</v>
      </c>
      <c r="L23" s="215" t="s">
        <v>388</v>
      </c>
      <c r="M23" s="215" t="s">
        <v>389</v>
      </c>
    </row>
    <row r="24" spans="1:13" ht="15" customHeight="1" x14ac:dyDescent="0.25">
      <c r="A24" s="215"/>
      <c r="B24" s="215"/>
      <c r="C24" s="215"/>
      <c r="D24" s="215"/>
      <c r="E24" s="215"/>
      <c r="F24" s="215"/>
      <c r="G24" s="215"/>
      <c r="H24" s="215"/>
      <c r="I24" s="215"/>
      <c r="J24" s="215"/>
      <c r="K24" s="215"/>
      <c r="L24" s="215"/>
      <c r="M24" s="215"/>
    </row>
    <row r="25" spans="1:13" ht="26.45" customHeight="1" x14ac:dyDescent="0.25">
      <c r="A25" s="215"/>
      <c r="B25" s="215"/>
      <c r="C25" s="215"/>
      <c r="D25" s="215"/>
      <c r="E25" s="215"/>
      <c r="F25" s="215"/>
      <c r="G25" s="215"/>
      <c r="H25" s="215"/>
      <c r="I25" s="215"/>
      <c r="J25" s="215"/>
      <c r="K25" s="215"/>
      <c r="L25" s="215"/>
      <c r="M25" s="215"/>
    </row>
    <row r="26" spans="1:13" ht="15" customHeight="1" x14ac:dyDescent="0.25">
      <c r="A26" s="145">
        <v>1</v>
      </c>
      <c r="B26" s="145" t="s">
        <v>405</v>
      </c>
      <c r="C26" s="145">
        <v>1</v>
      </c>
      <c r="D26" s="146">
        <v>10000</v>
      </c>
      <c r="E26" s="146">
        <f t="shared" ref="E26:E34" si="9">D26*0.681</f>
        <v>6810.0000000000009</v>
      </c>
      <c r="F26" s="146">
        <f t="shared" ref="F26:F34" si="10">D26/3</f>
        <v>3333.3333333333335</v>
      </c>
      <c r="G26" s="146">
        <f t="shared" ref="G26:G34" si="11">F26*0.11</f>
        <v>366.66666666666669</v>
      </c>
      <c r="H26" s="146">
        <f t="shared" ref="H26:H34" si="12">D26</f>
        <v>10000</v>
      </c>
      <c r="I26" s="146">
        <f t="shared" ref="I26:I34" si="13">H26*0.083</f>
        <v>830</v>
      </c>
      <c r="J26" s="146">
        <f t="shared" ref="J26:J34" si="14">(D26+E26)+(F26+G26+H26+I26)/12</f>
        <v>18020.833333333332</v>
      </c>
      <c r="K26" s="146">
        <f t="shared" ref="K26:K34" si="15">J26*12</f>
        <v>216250</v>
      </c>
      <c r="L26" s="146">
        <f t="shared" ref="L26:L34" si="16">(C26)*(J26)</f>
        <v>18020.833333333332</v>
      </c>
      <c r="M26" s="146">
        <f t="shared" ref="M26:M34" si="17">L26*12</f>
        <v>216250</v>
      </c>
    </row>
    <row r="27" spans="1:13" ht="15" customHeight="1" x14ac:dyDescent="0.25">
      <c r="A27" s="145">
        <v>2</v>
      </c>
      <c r="B27" s="145" t="s">
        <v>406</v>
      </c>
      <c r="C27" s="145">
        <v>1</v>
      </c>
      <c r="D27" s="146">
        <v>4036</v>
      </c>
      <c r="E27" s="146">
        <f t="shared" si="9"/>
        <v>2748.5160000000001</v>
      </c>
      <c r="F27" s="146">
        <f t="shared" si="10"/>
        <v>1345.3333333333333</v>
      </c>
      <c r="G27" s="146">
        <f t="shared" si="11"/>
        <v>147.98666666666665</v>
      </c>
      <c r="H27" s="146">
        <f t="shared" si="12"/>
        <v>4036</v>
      </c>
      <c r="I27" s="146">
        <f t="shared" si="13"/>
        <v>334.988</v>
      </c>
      <c r="J27" s="146">
        <f t="shared" si="14"/>
        <v>7273.208333333333</v>
      </c>
      <c r="K27" s="146">
        <f t="shared" si="15"/>
        <v>87278.5</v>
      </c>
      <c r="L27" s="146">
        <f t="shared" si="16"/>
        <v>7273.208333333333</v>
      </c>
      <c r="M27" s="146">
        <f t="shared" si="17"/>
        <v>87278.5</v>
      </c>
    </row>
    <row r="28" spans="1:13" ht="15" customHeight="1" x14ac:dyDescent="0.25">
      <c r="A28" s="145">
        <v>3</v>
      </c>
      <c r="B28" s="145" t="s">
        <v>407</v>
      </c>
      <c r="C28" s="145">
        <v>1</v>
      </c>
      <c r="D28" s="146">
        <v>4036</v>
      </c>
      <c r="E28" s="146">
        <f t="shared" si="9"/>
        <v>2748.5160000000001</v>
      </c>
      <c r="F28" s="146">
        <f t="shared" si="10"/>
        <v>1345.3333333333333</v>
      </c>
      <c r="G28" s="146">
        <f t="shared" si="11"/>
        <v>147.98666666666665</v>
      </c>
      <c r="H28" s="146">
        <f t="shared" si="12"/>
        <v>4036</v>
      </c>
      <c r="I28" s="146">
        <f t="shared" si="13"/>
        <v>334.988</v>
      </c>
      <c r="J28" s="146">
        <f t="shared" si="14"/>
        <v>7273.208333333333</v>
      </c>
      <c r="K28" s="146">
        <f t="shared" si="15"/>
        <v>87278.5</v>
      </c>
      <c r="L28" s="146">
        <f t="shared" si="16"/>
        <v>7273.208333333333</v>
      </c>
      <c r="M28" s="146">
        <f t="shared" si="17"/>
        <v>87278.5</v>
      </c>
    </row>
    <row r="29" spans="1:13" ht="15" customHeight="1" x14ac:dyDescent="0.25">
      <c r="A29" s="145">
        <v>4</v>
      </c>
      <c r="B29" s="145" t="s">
        <v>408</v>
      </c>
      <c r="C29" s="145">
        <v>1</v>
      </c>
      <c r="D29" s="146">
        <v>4036</v>
      </c>
      <c r="E29" s="146">
        <f t="shared" si="9"/>
        <v>2748.5160000000001</v>
      </c>
      <c r="F29" s="146">
        <f t="shared" si="10"/>
        <v>1345.3333333333333</v>
      </c>
      <c r="G29" s="146">
        <f t="shared" si="11"/>
        <v>147.98666666666665</v>
      </c>
      <c r="H29" s="146">
        <f t="shared" si="12"/>
        <v>4036</v>
      </c>
      <c r="I29" s="146">
        <f t="shared" si="13"/>
        <v>334.988</v>
      </c>
      <c r="J29" s="146">
        <f t="shared" si="14"/>
        <v>7273.208333333333</v>
      </c>
      <c r="K29" s="146">
        <f t="shared" si="15"/>
        <v>87278.5</v>
      </c>
      <c r="L29" s="146">
        <f t="shared" si="16"/>
        <v>7273.208333333333</v>
      </c>
      <c r="M29" s="146">
        <f t="shared" si="17"/>
        <v>87278.5</v>
      </c>
    </row>
    <row r="30" spans="1:13" ht="15" customHeight="1" x14ac:dyDescent="0.25">
      <c r="A30" s="145">
        <v>5</v>
      </c>
      <c r="B30" s="145" t="s">
        <v>409</v>
      </c>
      <c r="C30" s="145">
        <v>4</v>
      </c>
      <c r="D30" s="146">
        <v>4036</v>
      </c>
      <c r="E30" s="146">
        <f t="shared" si="9"/>
        <v>2748.5160000000001</v>
      </c>
      <c r="F30" s="146">
        <f t="shared" si="10"/>
        <v>1345.3333333333333</v>
      </c>
      <c r="G30" s="146">
        <f t="shared" si="11"/>
        <v>147.98666666666665</v>
      </c>
      <c r="H30" s="146">
        <f t="shared" si="12"/>
        <v>4036</v>
      </c>
      <c r="I30" s="146">
        <f t="shared" si="13"/>
        <v>334.988</v>
      </c>
      <c r="J30" s="146">
        <f t="shared" si="14"/>
        <v>7273.208333333333</v>
      </c>
      <c r="K30" s="146">
        <f t="shared" si="15"/>
        <v>87278.5</v>
      </c>
      <c r="L30" s="146">
        <f t="shared" si="16"/>
        <v>29092.833333333332</v>
      </c>
      <c r="M30" s="146">
        <f t="shared" si="17"/>
        <v>349114</v>
      </c>
    </row>
    <row r="31" spans="1:13" ht="15" customHeight="1" x14ac:dyDescent="0.25">
      <c r="A31" s="145">
        <v>6</v>
      </c>
      <c r="B31" s="145" t="s">
        <v>410</v>
      </c>
      <c r="C31" s="145">
        <v>1</v>
      </c>
      <c r="D31" s="146">
        <v>4036</v>
      </c>
      <c r="E31" s="146">
        <f t="shared" si="9"/>
        <v>2748.5160000000001</v>
      </c>
      <c r="F31" s="146">
        <f t="shared" si="10"/>
        <v>1345.3333333333333</v>
      </c>
      <c r="G31" s="146">
        <f t="shared" si="11"/>
        <v>147.98666666666665</v>
      </c>
      <c r="H31" s="146">
        <f t="shared" si="12"/>
        <v>4036</v>
      </c>
      <c r="I31" s="146">
        <f t="shared" si="13"/>
        <v>334.988</v>
      </c>
      <c r="J31" s="146">
        <f t="shared" si="14"/>
        <v>7273.208333333333</v>
      </c>
      <c r="K31" s="146">
        <f t="shared" si="15"/>
        <v>87278.5</v>
      </c>
      <c r="L31" s="146">
        <f t="shared" si="16"/>
        <v>7273.208333333333</v>
      </c>
      <c r="M31" s="146">
        <f t="shared" si="17"/>
        <v>87278.5</v>
      </c>
    </row>
    <row r="32" spans="1:13" ht="15" customHeight="1" x14ac:dyDescent="0.25">
      <c r="A32" s="145">
        <v>7</v>
      </c>
      <c r="B32" s="148" t="s">
        <v>411</v>
      </c>
      <c r="C32" s="148">
        <v>1</v>
      </c>
      <c r="D32" s="146">
        <v>4036</v>
      </c>
      <c r="E32" s="146">
        <f t="shared" si="9"/>
        <v>2748.5160000000001</v>
      </c>
      <c r="F32" s="146">
        <f t="shared" si="10"/>
        <v>1345.3333333333333</v>
      </c>
      <c r="G32" s="146">
        <f t="shared" si="11"/>
        <v>147.98666666666665</v>
      </c>
      <c r="H32" s="146">
        <f t="shared" si="12"/>
        <v>4036</v>
      </c>
      <c r="I32" s="146">
        <f t="shared" si="13"/>
        <v>334.988</v>
      </c>
      <c r="J32" s="146">
        <f t="shared" si="14"/>
        <v>7273.208333333333</v>
      </c>
      <c r="K32" s="146">
        <f t="shared" si="15"/>
        <v>87278.5</v>
      </c>
      <c r="L32" s="146">
        <f t="shared" si="16"/>
        <v>7273.208333333333</v>
      </c>
      <c r="M32" s="146">
        <f t="shared" si="17"/>
        <v>87278.5</v>
      </c>
    </row>
    <row r="33" spans="1:13" ht="15" customHeight="1" x14ac:dyDescent="0.25">
      <c r="A33" s="145">
        <v>8</v>
      </c>
      <c r="B33" s="148" t="s">
        <v>412</v>
      </c>
      <c r="C33" s="148">
        <v>1</v>
      </c>
      <c r="D33" s="146">
        <v>4036</v>
      </c>
      <c r="E33" s="146">
        <f t="shared" si="9"/>
        <v>2748.5160000000001</v>
      </c>
      <c r="F33" s="146">
        <f t="shared" si="10"/>
        <v>1345.3333333333333</v>
      </c>
      <c r="G33" s="146">
        <f t="shared" si="11"/>
        <v>147.98666666666665</v>
      </c>
      <c r="H33" s="146">
        <f t="shared" si="12"/>
        <v>4036</v>
      </c>
      <c r="I33" s="146">
        <f t="shared" si="13"/>
        <v>334.988</v>
      </c>
      <c r="J33" s="146">
        <f t="shared" si="14"/>
        <v>7273.208333333333</v>
      </c>
      <c r="K33" s="146">
        <f t="shared" si="15"/>
        <v>87278.5</v>
      </c>
      <c r="L33" s="146">
        <f t="shared" si="16"/>
        <v>7273.208333333333</v>
      </c>
      <c r="M33" s="146">
        <f t="shared" si="17"/>
        <v>87278.5</v>
      </c>
    </row>
    <row r="34" spans="1:13" ht="15" customHeight="1" x14ac:dyDescent="0.25">
      <c r="A34" s="145">
        <v>9</v>
      </c>
      <c r="B34" s="148" t="s">
        <v>413</v>
      </c>
      <c r="C34" s="148">
        <v>1</v>
      </c>
      <c r="D34" s="146">
        <v>4036</v>
      </c>
      <c r="E34" s="146">
        <f t="shared" si="9"/>
        <v>2748.5160000000001</v>
      </c>
      <c r="F34" s="146">
        <f t="shared" si="10"/>
        <v>1345.3333333333333</v>
      </c>
      <c r="G34" s="146">
        <f t="shared" si="11"/>
        <v>147.98666666666665</v>
      </c>
      <c r="H34" s="146">
        <f t="shared" si="12"/>
        <v>4036</v>
      </c>
      <c r="I34" s="146">
        <f t="shared" si="13"/>
        <v>334.988</v>
      </c>
      <c r="J34" s="146">
        <f t="shared" si="14"/>
        <v>7273.208333333333</v>
      </c>
      <c r="K34" s="146">
        <f t="shared" si="15"/>
        <v>87278.5</v>
      </c>
      <c r="L34" s="146">
        <f t="shared" si="16"/>
        <v>7273.208333333333</v>
      </c>
      <c r="M34" s="146">
        <f t="shared" si="17"/>
        <v>87278.5</v>
      </c>
    </row>
    <row r="35" spans="1:13" ht="15" customHeight="1" x14ac:dyDescent="0.25">
      <c r="A35" s="211" t="s">
        <v>130</v>
      </c>
      <c r="B35" s="211"/>
      <c r="C35" s="211"/>
      <c r="D35" s="211"/>
      <c r="E35" s="211"/>
      <c r="F35" s="211"/>
      <c r="G35" s="211"/>
      <c r="H35" s="211"/>
      <c r="I35" s="211"/>
      <c r="J35" s="211"/>
      <c r="K35" s="211"/>
      <c r="L35" s="151">
        <f>SUM(L26:L34)</f>
        <v>98026.124999999971</v>
      </c>
      <c r="M35" s="151">
        <f>SUM(M26:M34)</f>
        <v>1176313.5</v>
      </c>
    </row>
    <row r="36" spans="1:13" ht="15" customHeight="1" x14ac:dyDescent="0.25">
      <c r="A36" s="152"/>
      <c r="B36" s="152"/>
      <c r="C36" s="152"/>
      <c r="D36" s="152"/>
      <c r="E36" s="152"/>
      <c r="F36" s="152"/>
      <c r="G36" s="152"/>
      <c r="H36" s="152"/>
      <c r="I36" s="152"/>
      <c r="J36" s="152"/>
      <c r="K36" s="152"/>
      <c r="L36" s="152"/>
      <c r="M36" s="152"/>
    </row>
    <row r="37" spans="1:13" ht="15" customHeight="1" x14ac:dyDescent="0.25">
      <c r="A37" s="211" t="s">
        <v>136</v>
      </c>
      <c r="B37" s="211"/>
      <c r="C37" s="211"/>
      <c r="D37" s="211"/>
      <c r="E37" s="211"/>
      <c r="F37" s="211"/>
      <c r="G37" s="211"/>
      <c r="H37" s="211"/>
      <c r="I37" s="211"/>
      <c r="J37" s="211"/>
      <c r="K37" s="211"/>
      <c r="L37" s="151">
        <f>SUM(L21:L35)</f>
        <v>572119.5779166664</v>
      </c>
      <c r="M37" s="151">
        <f>M21+M35</f>
        <v>5689121.4349999996</v>
      </c>
    </row>
    <row r="38" spans="1:13" ht="15" customHeight="1" x14ac:dyDescent="0.25">
      <c r="A38" s="153"/>
      <c r="B38" s="153"/>
      <c r="C38" s="153"/>
      <c r="D38" s="153"/>
      <c r="E38" s="153"/>
      <c r="F38" s="153"/>
      <c r="G38" s="153"/>
      <c r="H38" s="153"/>
      <c r="I38" s="153"/>
      <c r="J38" s="153"/>
      <c r="K38" s="153"/>
      <c r="L38" s="153"/>
      <c r="M38" s="153"/>
    </row>
    <row r="39" spans="1:13" ht="15" customHeight="1" x14ac:dyDescent="0.25">
      <c r="A39" s="154"/>
      <c r="B39" s="154"/>
      <c r="C39" s="154"/>
      <c r="D39" s="154"/>
      <c r="E39" s="154"/>
      <c r="F39" s="154"/>
      <c r="G39" s="154"/>
      <c r="H39" s="154"/>
      <c r="I39" s="154"/>
      <c r="J39" s="154"/>
      <c r="K39" s="154"/>
      <c r="L39" s="154"/>
      <c r="M39" s="154"/>
    </row>
    <row r="40" spans="1:13" ht="15" customHeight="1" x14ac:dyDescent="0.25">
      <c r="A40" s="154"/>
      <c r="B40" s="154"/>
      <c r="C40" s="154"/>
      <c r="D40" s="154"/>
      <c r="E40" s="154"/>
      <c r="F40" s="154"/>
      <c r="G40" s="154"/>
      <c r="H40" s="154"/>
      <c r="I40" s="154"/>
      <c r="J40" s="154"/>
      <c r="K40" s="154"/>
      <c r="L40" s="154"/>
      <c r="M40" s="154"/>
    </row>
    <row r="41" spans="1:13" ht="15" customHeight="1" x14ac:dyDescent="0.25">
      <c r="A41" s="154"/>
      <c r="B41" s="154"/>
      <c r="C41" s="154"/>
      <c r="D41" s="154"/>
      <c r="E41" s="154"/>
      <c r="F41" s="154"/>
      <c r="G41" s="154"/>
      <c r="H41" s="154"/>
      <c r="I41" s="154"/>
      <c r="J41" s="154"/>
      <c r="K41" s="154"/>
      <c r="L41" s="154"/>
      <c r="M41" s="154"/>
    </row>
    <row r="42" spans="1:13" ht="15" customHeight="1" x14ac:dyDescent="0.25">
      <c r="A42" s="154"/>
      <c r="B42" s="154"/>
      <c r="C42" s="154"/>
      <c r="D42" s="154"/>
      <c r="E42" s="154"/>
      <c r="F42" s="154"/>
      <c r="G42" s="154"/>
      <c r="H42" s="154"/>
      <c r="I42" s="154"/>
      <c r="J42" s="154"/>
      <c r="K42" s="154"/>
      <c r="L42" s="154"/>
      <c r="M42" s="154"/>
    </row>
    <row r="43" spans="1:13" ht="15" customHeight="1" x14ac:dyDescent="0.25">
      <c r="A43" s="154"/>
      <c r="B43" s="154"/>
      <c r="C43" s="154"/>
      <c r="D43" s="154"/>
      <c r="E43" s="154"/>
      <c r="F43" s="154"/>
      <c r="G43" s="154"/>
      <c r="H43" s="154"/>
      <c r="I43" s="154"/>
      <c r="J43" s="154"/>
      <c r="K43" s="154"/>
      <c r="L43" s="154"/>
      <c r="M43" s="154"/>
    </row>
    <row r="44" spans="1:13" ht="15" customHeight="1" x14ac:dyDescent="0.25">
      <c r="A44" s="154"/>
      <c r="B44" s="154"/>
      <c r="C44" s="154"/>
      <c r="D44" s="154"/>
      <c r="E44" s="154"/>
      <c r="F44" s="154"/>
      <c r="G44" s="154"/>
      <c r="H44" s="154"/>
      <c r="I44" s="154"/>
      <c r="J44" s="154"/>
      <c r="K44" s="154"/>
      <c r="L44" s="154"/>
      <c r="M44" s="154"/>
    </row>
    <row r="45" spans="1:13" ht="15" customHeight="1" x14ac:dyDescent="0.25">
      <c r="A45" s="154"/>
      <c r="B45" s="154"/>
      <c r="C45" s="154"/>
      <c r="D45" s="154"/>
      <c r="E45" s="154"/>
      <c r="F45" s="154"/>
      <c r="G45" s="154"/>
      <c r="H45" s="154"/>
      <c r="I45" s="154"/>
      <c r="J45" s="154"/>
      <c r="K45" s="154"/>
      <c r="L45" s="154"/>
      <c r="M45" s="154"/>
    </row>
    <row r="46" spans="1:13" ht="15" customHeight="1" x14ac:dyDescent="0.25">
      <c r="A46" s="154"/>
      <c r="B46" s="154"/>
      <c r="C46" s="154"/>
      <c r="D46" s="154"/>
      <c r="E46" s="154"/>
      <c r="F46" s="154"/>
      <c r="G46" s="154"/>
      <c r="H46" s="154" t="s">
        <v>414</v>
      </c>
      <c r="I46" s="154"/>
      <c r="J46" s="154"/>
      <c r="K46" s="154" t="s">
        <v>415</v>
      </c>
      <c r="L46" s="154"/>
      <c r="M46" s="154"/>
    </row>
    <row r="47" spans="1:13" ht="15" customHeight="1" x14ac:dyDescent="0.25">
      <c r="A47" s="154"/>
      <c r="B47" s="154"/>
      <c r="C47" s="154"/>
      <c r="D47" s="154"/>
      <c r="E47" s="154"/>
      <c r="F47" s="154"/>
      <c r="G47" s="154"/>
      <c r="H47" s="154" t="s">
        <v>416</v>
      </c>
      <c r="I47" s="155">
        <v>0.08</v>
      </c>
      <c r="J47" s="154"/>
      <c r="K47" s="154" t="s">
        <v>417</v>
      </c>
      <c r="L47" s="156" t="s">
        <v>418</v>
      </c>
      <c r="M47" s="154"/>
    </row>
    <row r="48" spans="1:13" ht="15" customHeight="1" x14ac:dyDescent="0.25">
      <c r="A48" s="154"/>
      <c r="B48" s="154"/>
      <c r="C48" s="154"/>
      <c r="D48" s="154"/>
      <c r="E48" s="154"/>
      <c r="F48" s="154"/>
      <c r="G48" s="154"/>
      <c r="H48" s="154" t="s">
        <v>419</v>
      </c>
      <c r="I48" s="155">
        <v>0.09</v>
      </c>
      <c r="J48" s="154"/>
      <c r="K48" s="154" t="s">
        <v>420</v>
      </c>
      <c r="L48" s="157">
        <v>7.4999999999999997E-2</v>
      </c>
      <c r="M48" s="154"/>
    </row>
    <row r="49" spans="1:13" ht="15" customHeight="1" x14ac:dyDescent="0.25">
      <c r="A49" s="154"/>
      <c r="B49" s="154"/>
      <c r="C49" s="154"/>
      <c r="D49" s="154"/>
      <c r="E49" s="154"/>
      <c r="F49" s="154"/>
      <c r="G49" s="154"/>
      <c r="H49" s="154" t="s">
        <v>421</v>
      </c>
      <c r="I49" s="155">
        <v>0.11</v>
      </c>
      <c r="J49" s="154"/>
      <c r="K49" s="154" t="s">
        <v>422</v>
      </c>
      <c r="L49" s="155">
        <v>0.15</v>
      </c>
      <c r="M49" s="154"/>
    </row>
    <row r="50" spans="1:13" ht="15" customHeight="1" x14ac:dyDescent="0.25">
      <c r="A50" s="154"/>
      <c r="B50" s="154"/>
      <c r="C50" s="154"/>
      <c r="D50" s="154"/>
      <c r="E50" s="154"/>
      <c r="F50" s="154"/>
      <c r="G50" s="154"/>
      <c r="H50" s="154"/>
      <c r="I50" s="154"/>
      <c r="J50" s="154"/>
      <c r="K50" s="154" t="s">
        <v>423</v>
      </c>
      <c r="L50" s="157">
        <v>0.22500000000000001</v>
      </c>
      <c r="M50" s="154"/>
    </row>
    <row r="51" spans="1:13" ht="15" customHeight="1" x14ac:dyDescent="0.25">
      <c r="A51" s="154"/>
      <c r="B51" s="154"/>
      <c r="C51" s="154"/>
      <c r="D51" s="154"/>
      <c r="E51" s="154"/>
      <c r="F51" s="154"/>
      <c r="G51" s="154"/>
      <c r="H51" s="154"/>
      <c r="I51" s="154"/>
      <c r="J51" s="154"/>
      <c r="K51" s="156">
        <v>4664.6899999999996</v>
      </c>
      <c r="L51" s="157">
        <v>0.27500000000000002</v>
      </c>
      <c r="M51" s="154"/>
    </row>
    <row r="52" spans="1:13" ht="15" customHeight="1" x14ac:dyDescent="0.25">
      <c r="G52" s="154"/>
      <c r="H52" s="154"/>
      <c r="I52" s="154"/>
      <c r="J52" s="154"/>
      <c r="K52" s="154"/>
      <c r="L52" s="154"/>
      <c r="M52" s="154"/>
    </row>
    <row r="53" spans="1:13" ht="15" customHeight="1" x14ac:dyDescent="0.25">
      <c r="G53" s="154"/>
      <c r="H53" s="154"/>
      <c r="I53" s="154"/>
      <c r="J53" s="154"/>
      <c r="K53" s="154"/>
      <c r="L53" s="154"/>
      <c r="M53" s="154"/>
    </row>
  </sheetData>
  <mergeCells count="34">
    <mergeCell ref="L23:L25"/>
    <mergeCell ref="M23:M25"/>
    <mergeCell ref="J23:J25"/>
    <mergeCell ref="A1:M1"/>
    <mergeCell ref="A2:M2"/>
    <mergeCell ref="A3:M3"/>
    <mergeCell ref="B4:M4"/>
    <mergeCell ref="A5:A7"/>
    <mergeCell ref="B5:B7"/>
    <mergeCell ref="C5:C7"/>
    <mergeCell ref="D5:D7"/>
    <mergeCell ref="E5:E7"/>
    <mergeCell ref="F5:F7"/>
    <mergeCell ref="G5:G7"/>
    <mergeCell ref="H5:H7"/>
    <mergeCell ref="J5:J7"/>
    <mergeCell ref="I5:I7"/>
    <mergeCell ref="L5:L7"/>
    <mergeCell ref="A35:K35"/>
    <mergeCell ref="A37:K37"/>
    <mergeCell ref="M5:M7"/>
    <mergeCell ref="A21:K21"/>
    <mergeCell ref="A22:M22"/>
    <mergeCell ref="A23:A25"/>
    <mergeCell ref="B23:B25"/>
    <mergeCell ref="C23:C25"/>
    <mergeCell ref="D23:D25"/>
    <mergeCell ref="E23:E25"/>
    <mergeCell ref="F23:F25"/>
    <mergeCell ref="G23:G25"/>
    <mergeCell ref="H23:H25"/>
    <mergeCell ref="I23:I25"/>
    <mergeCell ref="K5:K7"/>
    <mergeCell ref="K23:K25"/>
  </mergeCells>
  <pageMargins left="0.51180555555555496" right="0.51180555555555496" top="0.78749999999999998" bottom="0.78749999999999998" header="0.51180555555555496" footer="0.51180555555555496"/>
  <pageSetup paperSize="9" scale="41" firstPageNumber="0"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K934"/>
  <sheetViews>
    <sheetView zoomScale="140" zoomScaleNormal="140" workbookViewId="0">
      <pane ySplit="2" topLeftCell="A60" activePane="bottomLeft" state="frozen"/>
      <selection pane="bottomLeft" activeCell="F68" sqref="F68"/>
    </sheetView>
  </sheetViews>
  <sheetFormatPr defaultColWidth="14.5703125" defaultRowHeight="15" x14ac:dyDescent="0.25"/>
  <cols>
    <col min="1" max="1" width="12.42578125" style="1" customWidth="1"/>
    <col min="2" max="2" width="78.5703125" style="1" customWidth="1"/>
    <col min="3" max="3" width="15.5703125" style="1" customWidth="1"/>
    <col min="4" max="5" width="16.85546875" style="1" customWidth="1"/>
    <col min="6" max="6" width="23.5703125" style="1" customWidth="1"/>
    <col min="7" max="27" width="8.7109375" style="1" customWidth="1"/>
    <col min="28" max="1025" width="14.5703125" style="1"/>
  </cols>
  <sheetData>
    <row r="1" spans="1:6" x14ac:dyDescent="0.25">
      <c r="A1" s="192" t="s">
        <v>8</v>
      </c>
      <c r="B1" s="192"/>
      <c r="C1" s="192"/>
      <c r="D1" s="192"/>
      <c r="E1" s="192"/>
      <c r="F1" s="192"/>
    </row>
    <row r="2" spans="1:6" ht="50.45" customHeight="1" x14ac:dyDescent="0.25">
      <c r="A2" s="39" t="s">
        <v>1</v>
      </c>
      <c r="B2" s="39" t="s">
        <v>64</v>
      </c>
      <c r="C2" s="39" t="s">
        <v>65</v>
      </c>
      <c r="D2" s="39" t="s">
        <v>66</v>
      </c>
      <c r="E2" s="39" t="s">
        <v>67</v>
      </c>
      <c r="F2" s="39" t="s">
        <v>68</v>
      </c>
    </row>
    <row r="3" spans="1:6" ht="15" customHeight="1" x14ac:dyDescent="0.25">
      <c r="A3" s="193" t="s">
        <v>69</v>
      </c>
      <c r="B3" s="193"/>
      <c r="C3" s="193"/>
      <c r="D3" s="193"/>
      <c r="E3" s="193"/>
      <c r="F3" s="193"/>
    </row>
    <row r="4" spans="1:6" ht="45" x14ac:dyDescent="0.25">
      <c r="A4" s="40">
        <v>1</v>
      </c>
      <c r="B4" s="41" t="s">
        <v>70</v>
      </c>
      <c r="C4" s="42" t="s">
        <v>65</v>
      </c>
      <c r="D4" s="40">
        <v>5</v>
      </c>
      <c r="E4" s="43">
        <v>4.07</v>
      </c>
      <c r="F4" s="44">
        <f t="shared" ref="F4:F35" si="0">D4*E4</f>
        <v>20.350000000000001</v>
      </c>
    </row>
    <row r="5" spans="1:6" ht="30" x14ac:dyDescent="0.25">
      <c r="A5" s="40">
        <v>2</v>
      </c>
      <c r="B5" s="41" t="s">
        <v>71</v>
      </c>
      <c r="C5" s="42" t="s">
        <v>65</v>
      </c>
      <c r="D5" s="40">
        <v>7</v>
      </c>
      <c r="E5" s="43">
        <v>9.8000000000000007</v>
      </c>
      <c r="F5" s="44">
        <f t="shared" si="0"/>
        <v>68.600000000000009</v>
      </c>
    </row>
    <row r="6" spans="1:6" ht="30" x14ac:dyDescent="0.25">
      <c r="A6" s="40">
        <v>3</v>
      </c>
      <c r="B6" s="41" t="s">
        <v>72</v>
      </c>
      <c r="C6" s="42" t="s">
        <v>65</v>
      </c>
      <c r="D6" s="40">
        <v>22</v>
      </c>
      <c r="E6" s="43">
        <v>31.2</v>
      </c>
      <c r="F6" s="44">
        <f t="shared" si="0"/>
        <v>686.4</v>
      </c>
    </row>
    <row r="7" spans="1:6" ht="30" x14ac:dyDescent="0.25">
      <c r="A7" s="40">
        <v>4</v>
      </c>
      <c r="B7" s="41" t="s">
        <v>73</v>
      </c>
      <c r="C7" s="42" t="s">
        <v>65</v>
      </c>
      <c r="D7" s="40">
        <v>22</v>
      </c>
      <c r="E7" s="43">
        <v>29.6</v>
      </c>
      <c r="F7" s="44">
        <f t="shared" si="0"/>
        <v>651.20000000000005</v>
      </c>
    </row>
    <row r="8" spans="1:6" x14ac:dyDescent="0.25">
      <c r="A8" s="40">
        <v>5</v>
      </c>
      <c r="B8" s="41" t="s">
        <v>74</v>
      </c>
      <c r="C8" s="42" t="s">
        <v>65</v>
      </c>
      <c r="D8" s="40">
        <v>11</v>
      </c>
      <c r="E8" s="43">
        <v>0.38</v>
      </c>
      <c r="F8" s="44">
        <f t="shared" si="0"/>
        <v>4.18</v>
      </c>
    </row>
    <row r="9" spans="1:6" x14ac:dyDescent="0.25">
      <c r="A9" s="40">
        <v>6</v>
      </c>
      <c r="B9" s="41" t="s">
        <v>75</v>
      </c>
      <c r="C9" s="42" t="s">
        <v>65</v>
      </c>
      <c r="D9" s="40">
        <v>18</v>
      </c>
      <c r="E9" s="43">
        <v>1.7</v>
      </c>
      <c r="F9" s="44">
        <f t="shared" si="0"/>
        <v>30.599999999999998</v>
      </c>
    </row>
    <row r="10" spans="1:6" x14ac:dyDescent="0.25">
      <c r="A10" s="40">
        <v>7</v>
      </c>
      <c r="B10" s="41" t="s">
        <v>76</v>
      </c>
      <c r="C10" s="42" t="s">
        <v>65</v>
      </c>
      <c r="D10" s="40">
        <v>58</v>
      </c>
      <c r="E10" s="43">
        <v>6.45</v>
      </c>
      <c r="F10" s="44">
        <f t="shared" si="0"/>
        <v>374.1</v>
      </c>
    </row>
    <row r="11" spans="1:6" x14ac:dyDescent="0.25">
      <c r="A11" s="40">
        <v>8</v>
      </c>
      <c r="B11" s="41" t="s">
        <v>77</v>
      </c>
      <c r="C11" s="42" t="s">
        <v>65</v>
      </c>
      <c r="D11" s="40">
        <v>58</v>
      </c>
      <c r="E11" s="43">
        <v>5.7</v>
      </c>
      <c r="F11" s="44">
        <f t="shared" si="0"/>
        <v>330.6</v>
      </c>
    </row>
    <row r="12" spans="1:6" x14ac:dyDescent="0.25">
      <c r="A12" s="40">
        <v>9</v>
      </c>
      <c r="B12" s="41" t="s">
        <v>78</v>
      </c>
      <c r="C12" s="42" t="s">
        <v>65</v>
      </c>
      <c r="D12" s="40">
        <v>175</v>
      </c>
      <c r="E12" s="43">
        <v>2.5299999999999998</v>
      </c>
      <c r="F12" s="44">
        <f t="shared" si="0"/>
        <v>442.74999999999994</v>
      </c>
    </row>
    <row r="13" spans="1:6" ht="45" x14ac:dyDescent="0.25">
      <c r="A13" s="40">
        <v>10</v>
      </c>
      <c r="B13" s="41" t="s">
        <v>79</v>
      </c>
      <c r="C13" s="42" t="s">
        <v>65</v>
      </c>
      <c r="D13" s="40">
        <v>58</v>
      </c>
      <c r="E13" s="43">
        <v>7.15</v>
      </c>
      <c r="F13" s="44">
        <f t="shared" si="0"/>
        <v>414.70000000000005</v>
      </c>
    </row>
    <row r="14" spans="1:6" ht="30" x14ac:dyDescent="0.25">
      <c r="A14" s="40">
        <v>11</v>
      </c>
      <c r="B14" s="41" t="s">
        <v>80</v>
      </c>
      <c r="C14" s="42" t="s">
        <v>65</v>
      </c>
      <c r="D14" s="40">
        <v>87</v>
      </c>
      <c r="E14" s="43">
        <v>4.8</v>
      </c>
      <c r="F14" s="44">
        <f t="shared" si="0"/>
        <v>417.59999999999997</v>
      </c>
    </row>
    <row r="15" spans="1:6" ht="60" x14ac:dyDescent="0.25">
      <c r="A15" s="40">
        <v>12</v>
      </c>
      <c r="B15" s="41" t="s">
        <v>81</v>
      </c>
      <c r="C15" s="42" t="s">
        <v>82</v>
      </c>
      <c r="D15" s="40">
        <v>36</v>
      </c>
      <c r="E15" s="43">
        <v>19</v>
      </c>
      <c r="F15" s="44">
        <f t="shared" si="0"/>
        <v>684</v>
      </c>
    </row>
    <row r="16" spans="1:6" ht="60" x14ac:dyDescent="0.25">
      <c r="A16" s="40">
        <v>13</v>
      </c>
      <c r="B16" s="41" t="s">
        <v>83</v>
      </c>
      <c r="C16" s="42" t="s">
        <v>82</v>
      </c>
      <c r="D16" s="40">
        <v>36</v>
      </c>
      <c r="E16" s="43">
        <v>19</v>
      </c>
      <c r="F16" s="44">
        <f t="shared" si="0"/>
        <v>684</v>
      </c>
    </row>
    <row r="17" spans="1:6" ht="60" x14ac:dyDescent="0.25">
      <c r="A17" s="40">
        <v>14</v>
      </c>
      <c r="B17" s="41" t="s">
        <v>84</v>
      </c>
      <c r="C17" s="42" t="s">
        <v>82</v>
      </c>
      <c r="D17" s="40">
        <v>22</v>
      </c>
      <c r="E17" s="43">
        <v>19</v>
      </c>
      <c r="F17" s="44">
        <f t="shared" si="0"/>
        <v>418</v>
      </c>
    </row>
    <row r="18" spans="1:6" ht="30" x14ac:dyDescent="0.25">
      <c r="A18" s="40">
        <v>15</v>
      </c>
      <c r="B18" s="41" t="s">
        <v>85</v>
      </c>
      <c r="C18" s="42" t="s">
        <v>86</v>
      </c>
      <c r="D18" s="40"/>
      <c r="E18" s="43">
        <v>7.08</v>
      </c>
      <c r="F18" s="44">
        <f t="shared" si="0"/>
        <v>0</v>
      </c>
    </row>
    <row r="19" spans="1:6" ht="30" x14ac:dyDescent="0.25">
      <c r="A19" s="40">
        <v>16</v>
      </c>
      <c r="B19" s="41" t="s">
        <v>87</v>
      </c>
      <c r="C19" s="42" t="s">
        <v>65</v>
      </c>
      <c r="D19" s="40">
        <v>43</v>
      </c>
      <c r="E19" s="43">
        <v>1.17</v>
      </c>
      <c r="F19" s="44">
        <f t="shared" si="0"/>
        <v>50.309999999999995</v>
      </c>
    </row>
    <row r="20" spans="1:6" x14ac:dyDescent="0.25">
      <c r="A20" s="40">
        <v>17</v>
      </c>
      <c r="B20" s="41" t="s">
        <v>88</v>
      </c>
      <c r="C20" s="42" t="s">
        <v>82</v>
      </c>
      <c r="D20" s="40">
        <v>18</v>
      </c>
      <c r="E20" s="43">
        <v>2.25</v>
      </c>
      <c r="F20" s="44">
        <f t="shared" si="0"/>
        <v>40.5</v>
      </c>
    </row>
    <row r="21" spans="1:6" x14ac:dyDescent="0.25">
      <c r="A21" s="40">
        <v>18</v>
      </c>
      <c r="B21" s="41" t="s">
        <v>89</v>
      </c>
      <c r="C21" s="42" t="s">
        <v>82</v>
      </c>
      <c r="D21" s="40">
        <v>18</v>
      </c>
      <c r="E21" s="43">
        <v>3.45</v>
      </c>
      <c r="F21" s="44">
        <f t="shared" si="0"/>
        <v>62.1</v>
      </c>
    </row>
    <row r="22" spans="1:6" ht="30" x14ac:dyDescent="0.25">
      <c r="A22" s="40">
        <v>19</v>
      </c>
      <c r="B22" s="41" t="s">
        <v>90</v>
      </c>
      <c r="C22" s="42" t="s">
        <v>65</v>
      </c>
      <c r="D22" s="40">
        <v>175</v>
      </c>
      <c r="E22" s="43">
        <v>2.72</v>
      </c>
      <c r="F22" s="44">
        <f t="shared" si="0"/>
        <v>476.00000000000006</v>
      </c>
    </row>
    <row r="23" spans="1:6" ht="45" x14ac:dyDescent="0.25">
      <c r="A23" s="40">
        <v>20</v>
      </c>
      <c r="B23" s="41" t="s">
        <v>91</v>
      </c>
      <c r="C23" s="42" t="s">
        <v>65</v>
      </c>
      <c r="D23" s="40">
        <v>58</v>
      </c>
      <c r="E23" s="43">
        <v>6.63</v>
      </c>
      <c r="F23" s="44">
        <f t="shared" si="0"/>
        <v>384.54</v>
      </c>
    </row>
    <row r="24" spans="1:6" ht="75" x14ac:dyDescent="0.25">
      <c r="A24" s="40">
        <v>21</v>
      </c>
      <c r="B24" s="41" t="s">
        <v>92</v>
      </c>
      <c r="C24" s="42" t="s">
        <v>65</v>
      </c>
      <c r="D24" s="40"/>
      <c r="E24" s="43">
        <v>7.73</v>
      </c>
      <c r="F24" s="44">
        <f t="shared" si="0"/>
        <v>0</v>
      </c>
    </row>
    <row r="25" spans="1:6" ht="30" x14ac:dyDescent="0.25">
      <c r="A25" s="40">
        <v>22</v>
      </c>
      <c r="B25" s="41" t="s">
        <v>93</v>
      </c>
      <c r="C25" s="42" t="s">
        <v>65</v>
      </c>
      <c r="D25" s="40">
        <v>9</v>
      </c>
      <c r="E25" s="43">
        <v>1.28</v>
      </c>
      <c r="F25" s="44">
        <f t="shared" si="0"/>
        <v>11.52</v>
      </c>
    </row>
    <row r="26" spans="1:6" ht="30" x14ac:dyDescent="0.25">
      <c r="A26" s="40">
        <v>23</v>
      </c>
      <c r="B26" s="41" t="s">
        <v>94</v>
      </c>
      <c r="C26" s="42" t="s">
        <v>65</v>
      </c>
      <c r="D26" s="40">
        <v>1</v>
      </c>
      <c r="E26" s="43">
        <v>56</v>
      </c>
      <c r="F26" s="44">
        <f t="shared" si="0"/>
        <v>56</v>
      </c>
    </row>
    <row r="27" spans="1:6" ht="30" x14ac:dyDescent="0.25">
      <c r="A27" s="40">
        <v>24</v>
      </c>
      <c r="B27" s="41" t="s">
        <v>95</v>
      </c>
      <c r="C27" s="42" t="s">
        <v>65</v>
      </c>
      <c r="D27" s="40">
        <v>1</v>
      </c>
      <c r="E27" s="43">
        <v>23.3</v>
      </c>
      <c r="F27" s="44">
        <f t="shared" si="0"/>
        <v>23.3</v>
      </c>
    </row>
    <row r="28" spans="1:6" x14ac:dyDescent="0.25">
      <c r="A28" s="40">
        <v>25</v>
      </c>
      <c r="B28" s="41" t="s">
        <v>96</v>
      </c>
      <c r="C28" s="42" t="s">
        <v>65</v>
      </c>
      <c r="D28" s="40">
        <v>1</v>
      </c>
      <c r="E28" s="43">
        <v>0.33</v>
      </c>
      <c r="F28" s="44">
        <f t="shared" si="0"/>
        <v>0.33</v>
      </c>
    </row>
    <row r="29" spans="1:6" x14ac:dyDescent="0.25">
      <c r="A29" s="40">
        <v>26</v>
      </c>
      <c r="B29" s="41" t="s">
        <v>97</v>
      </c>
      <c r="C29" s="42" t="s">
        <v>65</v>
      </c>
      <c r="D29" s="40">
        <v>44</v>
      </c>
      <c r="E29" s="43">
        <v>2.38</v>
      </c>
      <c r="F29" s="44">
        <f t="shared" si="0"/>
        <v>104.72</v>
      </c>
    </row>
    <row r="30" spans="1:6" x14ac:dyDescent="0.25">
      <c r="A30" s="40">
        <v>27</v>
      </c>
      <c r="B30" s="41" t="s">
        <v>98</v>
      </c>
      <c r="C30" s="42" t="s">
        <v>65</v>
      </c>
      <c r="D30" s="40">
        <v>87</v>
      </c>
      <c r="E30" s="43">
        <v>6.2</v>
      </c>
      <c r="F30" s="44">
        <f t="shared" si="0"/>
        <v>539.4</v>
      </c>
    </row>
    <row r="31" spans="1:6" x14ac:dyDescent="0.25">
      <c r="A31" s="40">
        <v>28</v>
      </c>
      <c r="B31" s="41" t="s">
        <v>99</v>
      </c>
      <c r="C31" s="42" t="s">
        <v>65</v>
      </c>
      <c r="D31" s="40">
        <v>147</v>
      </c>
      <c r="E31" s="43">
        <v>7.45</v>
      </c>
      <c r="F31" s="44">
        <f t="shared" si="0"/>
        <v>1095.1500000000001</v>
      </c>
    </row>
    <row r="32" spans="1:6" x14ac:dyDescent="0.25">
      <c r="A32" s="40">
        <v>29</v>
      </c>
      <c r="B32" s="41" t="s">
        <v>100</v>
      </c>
      <c r="C32" s="42" t="s">
        <v>65</v>
      </c>
      <c r="D32" s="40">
        <v>36</v>
      </c>
      <c r="E32" s="43">
        <v>0.79</v>
      </c>
      <c r="F32" s="44">
        <f t="shared" si="0"/>
        <v>28.44</v>
      </c>
    </row>
    <row r="33" spans="1:6" ht="30" x14ac:dyDescent="0.25">
      <c r="A33" s="40">
        <v>30</v>
      </c>
      <c r="B33" s="41" t="s">
        <v>101</v>
      </c>
      <c r="C33" s="42" t="s">
        <v>65</v>
      </c>
      <c r="D33" s="40">
        <v>8</v>
      </c>
      <c r="E33" s="43">
        <v>14.9</v>
      </c>
      <c r="F33" s="44">
        <f t="shared" si="0"/>
        <v>119.2</v>
      </c>
    </row>
    <row r="34" spans="1:6" ht="30" x14ac:dyDescent="0.25">
      <c r="A34" s="40">
        <v>31</v>
      </c>
      <c r="B34" s="41" t="s">
        <v>102</v>
      </c>
      <c r="C34" s="42" t="s">
        <v>86</v>
      </c>
      <c r="D34" s="40"/>
      <c r="E34" s="43">
        <v>2.87</v>
      </c>
      <c r="F34" s="44">
        <f t="shared" si="0"/>
        <v>0</v>
      </c>
    </row>
    <row r="35" spans="1:6" x14ac:dyDescent="0.25">
      <c r="A35" s="40">
        <v>32</v>
      </c>
      <c r="B35" s="41" t="s">
        <v>103</v>
      </c>
      <c r="C35" s="42" t="s">
        <v>65</v>
      </c>
      <c r="D35" s="40">
        <v>18</v>
      </c>
      <c r="E35" s="43">
        <v>3.74</v>
      </c>
      <c r="F35" s="44">
        <f t="shared" si="0"/>
        <v>67.320000000000007</v>
      </c>
    </row>
    <row r="36" spans="1:6" x14ac:dyDescent="0.25">
      <c r="A36" s="40">
        <v>33</v>
      </c>
      <c r="B36" s="41" t="s">
        <v>104</v>
      </c>
      <c r="C36" s="42" t="s">
        <v>65</v>
      </c>
      <c r="D36" s="40">
        <v>9</v>
      </c>
      <c r="E36" s="43">
        <v>17.7</v>
      </c>
      <c r="F36" s="44">
        <f t="shared" ref="F36:F61" si="1">D36*E36</f>
        <v>159.29999999999998</v>
      </c>
    </row>
    <row r="37" spans="1:6" x14ac:dyDescent="0.25">
      <c r="A37" s="40">
        <v>34</v>
      </c>
      <c r="B37" s="41" t="s">
        <v>105</v>
      </c>
      <c r="C37" s="42" t="s">
        <v>65</v>
      </c>
      <c r="D37" s="40">
        <v>348</v>
      </c>
      <c r="E37" s="43">
        <v>0.27</v>
      </c>
      <c r="F37" s="44">
        <f t="shared" si="1"/>
        <v>93.960000000000008</v>
      </c>
    </row>
    <row r="38" spans="1:6" x14ac:dyDescent="0.25">
      <c r="A38" s="40">
        <v>35</v>
      </c>
      <c r="B38" s="41" t="s">
        <v>106</v>
      </c>
      <c r="C38" s="42" t="s">
        <v>86</v>
      </c>
      <c r="D38" s="40">
        <v>116</v>
      </c>
      <c r="E38" s="43">
        <v>3.2</v>
      </c>
      <c r="F38" s="44">
        <f t="shared" si="1"/>
        <v>371.20000000000005</v>
      </c>
    </row>
    <row r="39" spans="1:6" ht="30" x14ac:dyDescent="0.25">
      <c r="A39" s="40">
        <v>36</v>
      </c>
      <c r="B39" s="41" t="s">
        <v>107</v>
      </c>
      <c r="C39" s="42" t="s">
        <v>65</v>
      </c>
      <c r="D39" s="40">
        <v>22</v>
      </c>
      <c r="E39" s="43">
        <v>1.98</v>
      </c>
      <c r="F39" s="44">
        <f t="shared" si="1"/>
        <v>43.56</v>
      </c>
    </row>
    <row r="40" spans="1:6" ht="30" x14ac:dyDescent="0.25">
      <c r="A40" s="40">
        <v>37</v>
      </c>
      <c r="B40" s="41" t="s">
        <v>108</v>
      </c>
      <c r="C40" s="42" t="s">
        <v>65</v>
      </c>
      <c r="D40" s="40">
        <v>22</v>
      </c>
      <c r="E40" s="43">
        <v>1.98</v>
      </c>
      <c r="F40" s="44">
        <f t="shared" si="1"/>
        <v>43.56</v>
      </c>
    </row>
    <row r="41" spans="1:6" ht="30" x14ac:dyDescent="0.25">
      <c r="A41" s="40">
        <v>38</v>
      </c>
      <c r="B41" s="41" t="s">
        <v>109</v>
      </c>
      <c r="C41" s="42" t="s">
        <v>65</v>
      </c>
      <c r="D41" s="40">
        <v>22</v>
      </c>
      <c r="E41" s="43">
        <v>1.98</v>
      </c>
      <c r="F41" s="44">
        <f t="shared" si="1"/>
        <v>43.56</v>
      </c>
    </row>
    <row r="42" spans="1:6" ht="30" x14ac:dyDescent="0.25">
      <c r="A42" s="40">
        <v>39</v>
      </c>
      <c r="B42" s="41" t="s">
        <v>110</v>
      </c>
      <c r="C42" s="42" t="s">
        <v>65</v>
      </c>
      <c r="D42" s="40">
        <v>22</v>
      </c>
      <c r="E42" s="43">
        <v>6.2</v>
      </c>
      <c r="F42" s="44">
        <f t="shared" si="1"/>
        <v>136.4</v>
      </c>
    </row>
    <row r="43" spans="1:6" ht="30" x14ac:dyDescent="0.25">
      <c r="A43" s="40">
        <v>40</v>
      </c>
      <c r="B43" s="41" t="s">
        <v>111</v>
      </c>
      <c r="C43" s="42" t="s">
        <v>65</v>
      </c>
      <c r="D43" s="40">
        <v>22</v>
      </c>
      <c r="E43" s="43">
        <v>6.2</v>
      </c>
      <c r="F43" s="44">
        <f t="shared" si="1"/>
        <v>136.4</v>
      </c>
    </row>
    <row r="44" spans="1:6" ht="30" x14ac:dyDescent="0.25">
      <c r="A44" s="40">
        <v>41</v>
      </c>
      <c r="B44" s="41" t="s">
        <v>112</v>
      </c>
      <c r="C44" s="42" t="s">
        <v>65</v>
      </c>
      <c r="D44" s="40">
        <v>44</v>
      </c>
      <c r="E44" s="43">
        <v>6.2</v>
      </c>
      <c r="F44" s="44">
        <f t="shared" si="1"/>
        <v>272.8</v>
      </c>
    </row>
    <row r="45" spans="1:6" ht="30" x14ac:dyDescent="0.25">
      <c r="A45" s="40">
        <v>42</v>
      </c>
      <c r="B45" s="41" t="s">
        <v>113</v>
      </c>
      <c r="C45" s="42" t="s">
        <v>65</v>
      </c>
      <c r="D45" s="40">
        <v>73</v>
      </c>
      <c r="E45" s="43">
        <v>17.55</v>
      </c>
      <c r="F45" s="44">
        <f t="shared" si="1"/>
        <v>1281.1500000000001</v>
      </c>
    </row>
    <row r="46" spans="1:6" ht="30" x14ac:dyDescent="0.25">
      <c r="A46" s="40">
        <v>43</v>
      </c>
      <c r="B46" s="41" t="s">
        <v>114</v>
      </c>
      <c r="C46" s="42" t="s">
        <v>65</v>
      </c>
      <c r="D46" s="40"/>
      <c r="E46" s="43">
        <v>13.4</v>
      </c>
      <c r="F46" s="44">
        <f t="shared" si="1"/>
        <v>0</v>
      </c>
    </row>
    <row r="47" spans="1:6" x14ac:dyDescent="0.25">
      <c r="A47" s="40">
        <v>44</v>
      </c>
      <c r="B47" s="41" t="s">
        <v>115</v>
      </c>
      <c r="C47" s="42" t="s">
        <v>65</v>
      </c>
      <c r="D47" s="40">
        <v>58</v>
      </c>
      <c r="E47" s="43">
        <v>8.4499999999999993</v>
      </c>
      <c r="F47" s="44">
        <f t="shared" si="1"/>
        <v>490.09999999999997</v>
      </c>
    </row>
    <row r="48" spans="1:6" ht="30" x14ac:dyDescent="0.25">
      <c r="A48" s="40">
        <v>45</v>
      </c>
      <c r="B48" s="45" t="s">
        <v>116</v>
      </c>
      <c r="C48" s="46" t="s">
        <v>65</v>
      </c>
      <c r="D48" s="47">
        <v>58</v>
      </c>
      <c r="E48" s="48">
        <v>2.4500000000000002</v>
      </c>
      <c r="F48" s="49">
        <f t="shared" si="1"/>
        <v>142.10000000000002</v>
      </c>
    </row>
    <row r="49" spans="1:6" ht="30" x14ac:dyDescent="0.25">
      <c r="A49" s="40">
        <v>46</v>
      </c>
      <c r="B49" s="41" t="s">
        <v>117</v>
      </c>
      <c r="C49" s="42" t="s">
        <v>65</v>
      </c>
      <c r="D49" s="40">
        <v>58</v>
      </c>
      <c r="E49" s="43">
        <v>4.3499999999999996</v>
      </c>
      <c r="F49" s="44">
        <f t="shared" si="1"/>
        <v>252.29999999999998</v>
      </c>
    </row>
    <row r="50" spans="1:6" ht="60" x14ac:dyDescent="0.25">
      <c r="A50" s="40">
        <v>47</v>
      </c>
      <c r="B50" s="41" t="s">
        <v>118</v>
      </c>
      <c r="C50" s="42" t="s">
        <v>65</v>
      </c>
      <c r="D50" s="40">
        <v>230</v>
      </c>
      <c r="E50" s="43">
        <v>69.5</v>
      </c>
      <c r="F50" s="44">
        <f t="shared" si="1"/>
        <v>15985</v>
      </c>
    </row>
    <row r="51" spans="1:6" x14ac:dyDescent="0.25">
      <c r="A51" s="40">
        <v>48</v>
      </c>
      <c r="B51" s="41" t="s">
        <v>119</v>
      </c>
      <c r="C51" s="42" t="s">
        <v>65</v>
      </c>
      <c r="D51" s="40">
        <v>14</v>
      </c>
      <c r="E51" s="43">
        <v>21.3</v>
      </c>
      <c r="F51" s="44">
        <f t="shared" si="1"/>
        <v>298.2</v>
      </c>
    </row>
    <row r="52" spans="1:6" ht="30" x14ac:dyDescent="0.25">
      <c r="A52" s="40">
        <v>49</v>
      </c>
      <c r="B52" s="41" t="s">
        <v>120</v>
      </c>
      <c r="C52" s="42" t="s">
        <v>65</v>
      </c>
      <c r="D52" s="40">
        <v>18</v>
      </c>
      <c r="E52" s="43">
        <v>1.57</v>
      </c>
      <c r="F52" s="44">
        <f t="shared" si="1"/>
        <v>28.26</v>
      </c>
    </row>
    <row r="53" spans="1:6" ht="30" x14ac:dyDescent="0.25">
      <c r="A53" s="40">
        <v>50</v>
      </c>
      <c r="B53" s="41" t="s">
        <v>121</v>
      </c>
      <c r="C53" s="42" t="s">
        <v>65</v>
      </c>
      <c r="D53" s="40">
        <v>6</v>
      </c>
      <c r="E53" s="43">
        <v>2.64</v>
      </c>
      <c r="F53" s="44">
        <f t="shared" si="1"/>
        <v>15.84</v>
      </c>
    </row>
    <row r="54" spans="1:6" ht="30" x14ac:dyDescent="0.25">
      <c r="A54" s="40">
        <v>51</v>
      </c>
      <c r="B54" s="41" t="s">
        <v>122</v>
      </c>
      <c r="C54" s="42" t="s">
        <v>65</v>
      </c>
      <c r="D54" s="40">
        <v>5</v>
      </c>
      <c r="E54" s="43">
        <v>2.08</v>
      </c>
      <c r="F54" s="44">
        <f t="shared" si="1"/>
        <v>10.4</v>
      </c>
    </row>
    <row r="55" spans="1:6" x14ac:dyDescent="0.25">
      <c r="A55" s="40">
        <v>52</v>
      </c>
      <c r="B55" s="41" t="s">
        <v>123</v>
      </c>
      <c r="C55" s="42" t="s">
        <v>65</v>
      </c>
      <c r="D55" s="40">
        <v>22</v>
      </c>
      <c r="E55" s="43">
        <v>1.22</v>
      </c>
      <c r="F55" s="44">
        <f t="shared" si="1"/>
        <v>26.84</v>
      </c>
    </row>
    <row r="56" spans="1:6" ht="30" x14ac:dyDescent="0.25">
      <c r="A56" s="40">
        <v>53</v>
      </c>
      <c r="B56" s="41" t="s">
        <v>124</v>
      </c>
      <c r="C56" s="42" t="s">
        <v>65</v>
      </c>
      <c r="D56" s="40">
        <v>14</v>
      </c>
      <c r="E56" s="43">
        <v>22.99</v>
      </c>
      <c r="F56" s="44">
        <f t="shared" si="1"/>
        <v>321.85999999999996</v>
      </c>
    </row>
    <row r="57" spans="1:6" ht="45" x14ac:dyDescent="0.25">
      <c r="A57" s="40">
        <v>54</v>
      </c>
      <c r="B57" s="41" t="s">
        <v>125</v>
      </c>
      <c r="C57" s="42" t="s">
        <v>65</v>
      </c>
      <c r="D57" s="40">
        <v>11</v>
      </c>
      <c r="E57" s="43">
        <v>98.2</v>
      </c>
      <c r="F57" s="44">
        <f t="shared" si="1"/>
        <v>1080.2</v>
      </c>
    </row>
    <row r="58" spans="1:6" ht="45" x14ac:dyDescent="0.25">
      <c r="A58" s="40">
        <v>55</v>
      </c>
      <c r="B58" s="41" t="s">
        <v>126</v>
      </c>
      <c r="C58" s="42" t="s">
        <v>65</v>
      </c>
      <c r="D58" s="40">
        <v>7</v>
      </c>
      <c r="E58" s="43">
        <v>79.8</v>
      </c>
      <c r="F58" s="44">
        <f t="shared" si="1"/>
        <v>558.6</v>
      </c>
    </row>
    <row r="59" spans="1:6" ht="30" x14ac:dyDescent="0.25">
      <c r="A59" s="40">
        <v>56</v>
      </c>
      <c r="B59" s="41" t="s">
        <v>127</v>
      </c>
      <c r="C59" s="42" t="s">
        <v>65</v>
      </c>
      <c r="D59" s="40">
        <v>18</v>
      </c>
      <c r="E59" s="43">
        <v>3.83</v>
      </c>
      <c r="F59" s="44">
        <f t="shared" si="1"/>
        <v>68.94</v>
      </c>
    </row>
    <row r="60" spans="1:6" ht="30" x14ac:dyDescent="0.25">
      <c r="A60" s="40">
        <v>57</v>
      </c>
      <c r="B60" s="41" t="s">
        <v>128</v>
      </c>
      <c r="C60" s="42" t="s">
        <v>65</v>
      </c>
      <c r="D60" s="40">
        <v>18</v>
      </c>
      <c r="E60" s="43">
        <v>4.21</v>
      </c>
      <c r="F60" s="44">
        <f t="shared" si="1"/>
        <v>75.78</v>
      </c>
    </row>
    <row r="61" spans="1:6" ht="45" x14ac:dyDescent="0.25">
      <c r="A61" s="40">
        <v>58</v>
      </c>
      <c r="B61" s="41" t="s">
        <v>129</v>
      </c>
      <c r="C61" s="42" t="s">
        <v>65</v>
      </c>
      <c r="D61" s="40">
        <v>5</v>
      </c>
      <c r="E61" s="43">
        <v>59</v>
      </c>
      <c r="F61" s="44">
        <f t="shared" si="1"/>
        <v>295</v>
      </c>
    </row>
    <row r="62" spans="1:6" x14ac:dyDescent="0.25">
      <c r="A62" s="194" t="s">
        <v>130</v>
      </c>
      <c r="B62" s="194"/>
      <c r="C62" s="194"/>
      <c r="D62" s="194"/>
      <c r="E62" s="194"/>
      <c r="F62" s="50">
        <f>SUM(F4:F61)</f>
        <v>30517.219999999994</v>
      </c>
    </row>
    <row r="63" spans="1:6" x14ac:dyDescent="0.25">
      <c r="A63" s="195" t="s">
        <v>131</v>
      </c>
      <c r="B63" s="195"/>
      <c r="C63" s="195"/>
      <c r="D63" s="195"/>
      <c r="E63" s="195"/>
      <c r="F63" s="195"/>
    </row>
    <row r="64" spans="1:6" x14ac:dyDescent="0.25">
      <c r="A64" s="40">
        <v>1</v>
      </c>
      <c r="B64" s="41" t="s">
        <v>132</v>
      </c>
      <c r="C64" s="42" t="s">
        <v>65</v>
      </c>
      <c r="D64" s="40">
        <v>12</v>
      </c>
      <c r="E64" s="43">
        <v>117.3</v>
      </c>
      <c r="F64" s="44">
        <f>D64*E64</f>
        <v>1407.6</v>
      </c>
    </row>
    <row r="65" spans="1:6" ht="60" x14ac:dyDescent="0.25">
      <c r="A65" s="40">
        <v>2</v>
      </c>
      <c r="B65" s="41" t="s">
        <v>133</v>
      </c>
      <c r="C65" s="42" t="s">
        <v>65</v>
      </c>
      <c r="D65" s="40">
        <v>12</v>
      </c>
      <c r="E65" s="43">
        <v>26.3</v>
      </c>
      <c r="F65" s="44">
        <f>D65*E65</f>
        <v>315.60000000000002</v>
      </c>
    </row>
    <row r="66" spans="1:6" x14ac:dyDescent="0.25">
      <c r="A66" s="40">
        <v>3</v>
      </c>
      <c r="B66" s="51" t="s">
        <v>134</v>
      </c>
      <c r="C66" s="52" t="s">
        <v>65</v>
      </c>
      <c r="D66" s="40">
        <v>9</v>
      </c>
      <c r="E66" s="53">
        <v>118.6</v>
      </c>
      <c r="F66" s="44">
        <f>D66*E66</f>
        <v>1067.3999999999999</v>
      </c>
    </row>
    <row r="67" spans="1:6" ht="75" x14ac:dyDescent="0.25">
      <c r="A67" s="54">
        <v>4</v>
      </c>
      <c r="B67" s="55" t="s">
        <v>135</v>
      </c>
      <c r="C67" s="56" t="s">
        <v>65</v>
      </c>
      <c r="D67" s="54">
        <v>12</v>
      </c>
      <c r="E67" s="57">
        <v>157</v>
      </c>
      <c r="F67" s="58">
        <f>D67*E67</f>
        <v>1884</v>
      </c>
    </row>
    <row r="68" spans="1:6" ht="15.75" customHeight="1" x14ac:dyDescent="0.25">
      <c r="A68" s="191" t="s">
        <v>130</v>
      </c>
      <c r="B68" s="191"/>
      <c r="C68" s="191"/>
      <c r="D68" s="191"/>
      <c r="E68" s="191"/>
      <c r="F68" s="59">
        <f>SUM(F64:F67)</f>
        <v>4674.5999999999995</v>
      </c>
    </row>
    <row r="69" spans="1:6" ht="15.75" customHeight="1" x14ac:dyDescent="0.25">
      <c r="A69" s="191" t="s">
        <v>136</v>
      </c>
      <c r="B69" s="191"/>
      <c r="C69" s="191"/>
      <c r="D69" s="191"/>
      <c r="E69" s="191"/>
      <c r="F69" s="60">
        <f>F62+F68</f>
        <v>35191.819999999992</v>
      </c>
    </row>
    <row r="70" spans="1:6" ht="15.75" customHeight="1" x14ac:dyDescent="0.25"/>
    <row r="71" spans="1:6" ht="15.75" customHeight="1" x14ac:dyDescent="0.25"/>
    <row r="72" spans="1:6" ht="15.75" customHeight="1" x14ac:dyDescent="0.25"/>
    <row r="73" spans="1:6" ht="15.75" customHeight="1" x14ac:dyDescent="0.25"/>
    <row r="74" spans="1:6" ht="15.75" customHeight="1" x14ac:dyDescent="0.25"/>
    <row r="75" spans="1:6" ht="15.75" customHeight="1" x14ac:dyDescent="0.25"/>
    <row r="76" spans="1:6" ht="15.75" customHeight="1" x14ac:dyDescent="0.25"/>
    <row r="77" spans="1:6" ht="15.75" customHeight="1" x14ac:dyDescent="0.25"/>
    <row r="78" spans="1:6" ht="15.75" customHeight="1" x14ac:dyDescent="0.25"/>
    <row r="79" spans="1:6" ht="15.75" customHeight="1" x14ac:dyDescent="0.25"/>
    <row r="80" spans="1:6"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sheetData>
  <mergeCells count="6">
    <mergeCell ref="A69:E69"/>
    <mergeCell ref="A1:F1"/>
    <mergeCell ref="A3:F3"/>
    <mergeCell ref="A62:E62"/>
    <mergeCell ref="A63:F63"/>
    <mergeCell ref="A68:E68"/>
  </mergeCells>
  <pageMargins left="0.51180555555555496" right="0.51180555555555496" top="0.78749999999999998" bottom="0.78749999999999998" header="0.51180555555555496" footer="0.51180555555555496"/>
  <pageSetup paperSize="9" scale="56" firstPageNumber="0"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K975"/>
  <sheetViews>
    <sheetView topLeftCell="A37" zoomScale="200" zoomScaleNormal="200" workbookViewId="0">
      <selection activeCell="D33" sqref="D33"/>
    </sheetView>
  </sheetViews>
  <sheetFormatPr defaultColWidth="14.5703125" defaultRowHeight="15" x14ac:dyDescent="0.25"/>
  <cols>
    <col min="1" max="1" width="9" style="61" customWidth="1"/>
    <col min="2" max="2" width="53" style="61" customWidth="1"/>
    <col min="3" max="3" width="18" style="62" customWidth="1"/>
    <col min="4" max="4" width="16.140625" style="61" customWidth="1"/>
    <col min="5" max="5" width="13.28515625" style="62" customWidth="1"/>
    <col min="6" max="6" width="16.42578125" style="61" customWidth="1"/>
    <col min="7" max="20" width="9" style="61" customWidth="1"/>
    <col min="21" max="1025" width="14.5703125" style="61"/>
  </cols>
  <sheetData>
    <row r="1" spans="1:6" x14ac:dyDescent="0.25">
      <c r="A1" s="192" t="s">
        <v>9</v>
      </c>
      <c r="B1" s="192"/>
      <c r="C1" s="192"/>
      <c r="D1" s="192"/>
      <c r="E1" s="192"/>
      <c r="F1" s="192"/>
    </row>
    <row r="2" spans="1:6" ht="45" x14ac:dyDescent="0.25">
      <c r="A2" s="39" t="s">
        <v>1</v>
      </c>
      <c r="B2" s="39" t="s">
        <v>64</v>
      </c>
      <c r="C2" s="39" t="s">
        <v>65</v>
      </c>
      <c r="D2" s="39" t="s">
        <v>66</v>
      </c>
      <c r="E2" s="39" t="s">
        <v>67</v>
      </c>
      <c r="F2" s="39" t="s">
        <v>68</v>
      </c>
    </row>
    <row r="3" spans="1:6" x14ac:dyDescent="0.25">
      <c r="A3" s="63">
        <v>2</v>
      </c>
      <c r="B3" s="64" t="s">
        <v>137</v>
      </c>
      <c r="C3" s="65" t="s">
        <v>138</v>
      </c>
      <c r="D3" s="61">
        <v>2000</v>
      </c>
      <c r="E3" s="66">
        <v>5.99</v>
      </c>
      <c r="F3" s="67">
        <f t="shared" ref="F3:F47" si="0">D3*E3</f>
        <v>11980</v>
      </c>
    </row>
    <row r="4" spans="1:6" x14ac:dyDescent="0.25">
      <c r="A4" s="63">
        <v>3</v>
      </c>
      <c r="B4" s="64" t="s">
        <v>139</v>
      </c>
      <c r="C4" s="65" t="s">
        <v>140</v>
      </c>
      <c r="D4" s="61">
        <v>500</v>
      </c>
      <c r="E4" s="66">
        <v>5.9</v>
      </c>
      <c r="F4" s="67">
        <f t="shared" si="0"/>
        <v>2950</v>
      </c>
    </row>
    <row r="5" spans="1:6" ht="75" x14ac:dyDescent="0.25">
      <c r="A5" s="63">
        <v>5</v>
      </c>
      <c r="B5" s="64" t="s">
        <v>141</v>
      </c>
      <c r="C5" s="65" t="s">
        <v>65</v>
      </c>
      <c r="D5" s="40">
        <v>500</v>
      </c>
      <c r="E5" s="66">
        <v>5.6</v>
      </c>
      <c r="F5" s="67">
        <f t="shared" si="0"/>
        <v>2800</v>
      </c>
    </row>
    <row r="6" spans="1:6" ht="30" x14ac:dyDescent="0.25">
      <c r="A6" s="63">
        <v>6</v>
      </c>
      <c r="B6" s="64" t="s">
        <v>142</v>
      </c>
      <c r="C6" s="65" t="s">
        <v>65</v>
      </c>
      <c r="D6" s="40">
        <v>520</v>
      </c>
      <c r="E6" s="66">
        <v>5.75</v>
      </c>
      <c r="F6" s="67">
        <f t="shared" si="0"/>
        <v>2990</v>
      </c>
    </row>
    <row r="7" spans="1:6" x14ac:dyDescent="0.25">
      <c r="A7" s="63">
        <v>8</v>
      </c>
      <c r="B7" s="64" t="s">
        <v>143</v>
      </c>
      <c r="C7" s="65" t="s">
        <v>144</v>
      </c>
      <c r="D7" s="68">
        <v>841</v>
      </c>
      <c r="E7" s="66">
        <v>1.2</v>
      </c>
      <c r="F7" s="67">
        <f t="shared" si="0"/>
        <v>1009.1999999999999</v>
      </c>
    </row>
    <row r="8" spans="1:6" x14ac:dyDescent="0.25">
      <c r="A8" s="63">
        <v>9</v>
      </c>
      <c r="B8" s="64" t="s">
        <v>145</v>
      </c>
      <c r="C8" s="65" t="s">
        <v>65</v>
      </c>
      <c r="D8" s="40">
        <v>17</v>
      </c>
      <c r="E8" s="66">
        <v>11.5</v>
      </c>
      <c r="F8" s="67">
        <f t="shared" si="0"/>
        <v>195.5</v>
      </c>
    </row>
    <row r="9" spans="1:6" x14ac:dyDescent="0.25">
      <c r="A9" s="63">
        <v>10</v>
      </c>
      <c r="B9" s="64" t="s">
        <v>146</v>
      </c>
      <c r="C9" s="65" t="s">
        <v>65</v>
      </c>
      <c r="D9" s="40">
        <v>2</v>
      </c>
      <c r="E9" s="66">
        <v>33</v>
      </c>
      <c r="F9" s="67">
        <f t="shared" si="0"/>
        <v>66</v>
      </c>
    </row>
    <row r="10" spans="1:6" x14ac:dyDescent="0.25">
      <c r="A10" s="63">
        <v>11</v>
      </c>
      <c r="B10" s="64" t="s">
        <v>147</v>
      </c>
      <c r="C10" s="65" t="s">
        <v>65</v>
      </c>
      <c r="D10" s="40">
        <v>2</v>
      </c>
      <c r="E10" s="66">
        <v>23</v>
      </c>
      <c r="F10" s="67">
        <f t="shared" si="0"/>
        <v>46</v>
      </c>
    </row>
    <row r="11" spans="1:6" x14ac:dyDescent="0.25">
      <c r="A11" s="63">
        <v>12</v>
      </c>
      <c r="B11" s="64" t="s">
        <v>148</v>
      </c>
      <c r="C11" s="65" t="s">
        <v>65</v>
      </c>
      <c r="D11" s="40">
        <v>1</v>
      </c>
      <c r="E11" s="66">
        <v>27</v>
      </c>
      <c r="F11" s="67">
        <f t="shared" si="0"/>
        <v>27</v>
      </c>
    </row>
    <row r="12" spans="1:6" ht="45" x14ac:dyDescent="0.25">
      <c r="A12" s="63">
        <v>1</v>
      </c>
      <c r="B12" s="64" t="s">
        <v>149</v>
      </c>
      <c r="C12" s="65" t="s">
        <v>65</v>
      </c>
      <c r="D12" s="40">
        <v>20</v>
      </c>
      <c r="E12" s="66">
        <v>13</v>
      </c>
      <c r="F12" s="67">
        <f t="shared" si="0"/>
        <v>260</v>
      </c>
    </row>
    <row r="13" spans="1:6" x14ac:dyDescent="0.25">
      <c r="A13" s="63">
        <v>3</v>
      </c>
      <c r="B13" s="64" t="s">
        <v>150</v>
      </c>
      <c r="C13" s="65" t="s">
        <v>151</v>
      </c>
      <c r="D13" s="61">
        <v>3000</v>
      </c>
      <c r="E13" s="66">
        <v>2.99</v>
      </c>
      <c r="F13" s="67">
        <f t="shared" si="0"/>
        <v>8970</v>
      </c>
    </row>
    <row r="14" spans="1:6" x14ac:dyDescent="0.25">
      <c r="A14" s="63">
        <v>5</v>
      </c>
      <c r="B14" s="64" t="s">
        <v>152</v>
      </c>
      <c r="C14" s="65" t="s">
        <v>153</v>
      </c>
      <c r="D14" s="68">
        <v>841</v>
      </c>
      <c r="E14" s="66">
        <v>2</v>
      </c>
      <c r="F14" s="67">
        <f t="shared" si="0"/>
        <v>1682</v>
      </c>
    </row>
    <row r="15" spans="1:6" x14ac:dyDescent="0.25">
      <c r="A15" s="63">
        <v>7</v>
      </c>
      <c r="B15" s="64" t="s">
        <v>154</v>
      </c>
      <c r="C15" s="65" t="s">
        <v>155</v>
      </c>
      <c r="D15" s="61">
        <v>4000</v>
      </c>
      <c r="E15" s="66">
        <v>0.99</v>
      </c>
      <c r="F15" s="67">
        <f t="shared" si="0"/>
        <v>3960</v>
      </c>
    </row>
    <row r="16" spans="1:6" ht="105" x14ac:dyDescent="0.25">
      <c r="A16" s="63">
        <v>9</v>
      </c>
      <c r="B16" s="64" t="s">
        <v>156</v>
      </c>
      <c r="C16" s="65" t="s">
        <v>65</v>
      </c>
      <c r="D16" s="40">
        <v>14</v>
      </c>
      <c r="E16" s="66">
        <v>23</v>
      </c>
      <c r="F16" s="67">
        <f t="shared" si="0"/>
        <v>322</v>
      </c>
    </row>
    <row r="17" spans="1:6" ht="120" x14ac:dyDescent="0.25">
      <c r="A17" s="63">
        <v>10</v>
      </c>
      <c r="B17" s="64" t="s">
        <v>157</v>
      </c>
      <c r="C17" s="65" t="s">
        <v>65</v>
      </c>
      <c r="D17" s="40">
        <v>14</v>
      </c>
      <c r="E17" s="66">
        <v>24.5</v>
      </c>
      <c r="F17" s="67">
        <f t="shared" si="0"/>
        <v>343</v>
      </c>
    </row>
    <row r="18" spans="1:6" ht="150" x14ac:dyDescent="0.25">
      <c r="A18" s="63">
        <v>11</v>
      </c>
      <c r="B18" s="64" t="s">
        <v>158</v>
      </c>
      <c r="C18" s="65" t="s">
        <v>65</v>
      </c>
      <c r="D18" s="40">
        <v>471</v>
      </c>
      <c r="E18" s="66">
        <v>2.0299999999999998</v>
      </c>
      <c r="F18" s="67">
        <f t="shared" si="0"/>
        <v>956.12999999999988</v>
      </c>
    </row>
    <row r="19" spans="1:6" ht="75" x14ac:dyDescent="0.25">
      <c r="A19" s="63">
        <v>14</v>
      </c>
      <c r="B19" s="64" t="s">
        <v>159</v>
      </c>
      <c r="C19" s="65" t="s">
        <v>65</v>
      </c>
      <c r="D19" s="40">
        <v>4</v>
      </c>
      <c r="E19" s="66">
        <v>188</v>
      </c>
      <c r="F19" s="67">
        <f t="shared" si="0"/>
        <v>752</v>
      </c>
    </row>
    <row r="20" spans="1:6" ht="45" x14ac:dyDescent="0.25">
      <c r="A20" s="63">
        <v>15</v>
      </c>
      <c r="B20" s="64" t="s">
        <v>160</v>
      </c>
      <c r="C20" s="65" t="s">
        <v>65</v>
      </c>
      <c r="D20" s="40">
        <v>14</v>
      </c>
      <c r="E20" s="66">
        <v>47</v>
      </c>
      <c r="F20" s="67">
        <f t="shared" si="0"/>
        <v>658</v>
      </c>
    </row>
    <row r="21" spans="1:6" ht="30" x14ac:dyDescent="0.25">
      <c r="A21" s="63">
        <v>16</v>
      </c>
      <c r="B21" s="64" t="s">
        <v>161</v>
      </c>
      <c r="C21" s="65" t="s">
        <v>65</v>
      </c>
      <c r="D21" s="40">
        <v>8</v>
      </c>
      <c r="E21" s="66">
        <v>28</v>
      </c>
      <c r="F21" s="67">
        <f t="shared" si="0"/>
        <v>224</v>
      </c>
    </row>
    <row r="22" spans="1:6" ht="60" x14ac:dyDescent="0.25">
      <c r="A22" s="63">
        <v>17</v>
      </c>
      <c r="B22" s="64" t="s">
        <v>162</v>
      </c>
      <c r="C22" s="65" t="s">
        <v>65</v>
      </c>
      <c r="D22" s="40">
        <v>20</v>
      </c>
      <c r="E22" s="66">
        <v>103</v>
      </c>
      <c r="F22" s="67">
        <f t="shared" si="0"/>
        <v>2060</v>
      </c>
    </row>
    <row r="23" spans="1:6" ht="60" x14ac:dyDescent="0.25">
      <c r="A23" s="63">
        <v>18</v>
      </c>
      <c r="B23" s="64" t="s">
        <v>163</v>
      </c>
      <c r="C23" s="65" t="s">
        <v>65</v>
      </c>
      <c r="D23" s="40">
        <v>174</v>
      </c>
      <c r="E23" s="66">
        <v>23</v>
      </c>
      <c r="F23" s="67">
        <f t="shared" si="0"/>
        <v>4002</v>
      </c>
    </row>
    <row r="24" spans="1:6" ht="60" x14ac:dyDescent="0.25">
      <c r="A24" s="69"/>
      <c r="B24" s="64" t="s">
        <v>164</v>
      </c>
      <c r="C24" s="65" t="s">
        <v>65</v>
      </c>
      <c r="D24" s="40">
        <v>19</v>
      </c>
      <c r="E24" s="66">
        <v>78.5</v>
      </c>
      <c r="F24" s="67">
        <f t="shared" si="0"/>
        <v>1491.5</v>
      </c>
    </row>
    <row r="25" spans="1:6" ht="94.9" customHeight="1" x14ac:dyDescent="0.25">
      <c r="A25" s="69"/>
      <c r="B25" s="64" t="s">
        <v>165</v>
      </c>
      <c r="C25" s="65" t="s">
        <v>65</v>
      </c>
      <c r="D25" s="40">
        <v>4</v>
      </c>
      <c r="E25" s="66">
        <v>115</v>
      </c>
      <c r="F25" s="67">
        <f t="shared" si="0"/>
        <v>460</v>
      </c>
    </row>
    <row r="26" spans="1:6" ht="90" x14ac:dyDescent="0.25">
      <c r="A26" s="69"/>
      <c r="B26" s="64" t="s">
        <v>166</v>
      </c>
      <c r="C26" s="65" t="s">
        <v>65</v>
      </c>
      <c r="D26" s="40">
        <v>3</v>
      </c>
      <c r="E26" s="66">
        <v>280</v>
      </c>
      <c r="F26" s="67">
        <f t="shared" si="0"/>
        <v>840</v>
      </c>
    </row>
    <row r="27" spans="1:6" ht="165" x14ac:dyDescent="0.25">
      <c r="A27" s="69"/>
      <c r="B27" s="64" t="s">
        <v>167</v>
      </c>
      <c r="C27" s="65" t="s">
        <v>65</v>
      </c>
      <c r="D27" s="40">
        <v>4</v>
      </c>
      <c r="E27" s="66">
        <v>122</v>
      </c>
      <c r="F27" s="67">
        <f t="shared" si="0"/>
        <v>488</v>
      </c>
    </row>
    <row r="28" spans="1:6" ht="75" x14ac:dyDescent="0.25">
      <c r="A28" s="69"/>
      <c r="B28" s="64" t="s">
        <v>168</v>
      </c>
      <c r="C28" s="65" t="s">
        <v>65</v>
      </c>
      <c r="D28" s="40"/>
      <c r="E28" s="66">
        <v>138</v>
      </c>
      <c r="F28" s="67">
        <f t="shared" si="0"/>
        <v>0</v>
      </c>
    </row>
    <row r="29" spans="1:6" ht="90" x14ac:dyDescent="0.25">
      <c r="A29" s="69"/>
      <c r="B29" s="64" t="s">
        <v>169</v>
      </c>
      <c r="C29" s="65" t="s">
        <v>82</v>
      </c>
      <c r="D29" s="40">
        <v>218</v>
      </c>
      <c r="E29" s="66">
        <v>26.6</v>
      </c>
      <c r="F29" s="67">
        <f t="shared" si="0"/>
        <v>5798.8</v>
      </c>
    </row>
    <row r="30" spans="1:6" ht="105" x14ac:dyDescent="0.25">
      <c r="A30" s="69"/>
      <c r="B30" s="64" t="s">
        <v>170</v>
      </c>
      <c r="C30" s="65" t="s">
        <v>82</v>
      </c>
      <c r="D30" s="40">
        <v>720</v>
      </c>
      <c r="E30" s="66">
        <v>23</v>
      </c>
      <c r="F30" s="67">
        <f t="shared" si="0"/>
        <v>16560</v>
      </c>
    </row>
    <row r="31" spans="1:6" ht="45" x14ac:dyDescent="0.25">
      <c r="A31" s="69"/>
      <c r="B31" s="64" t="s">
        <v>171</v>
      </c>
      <c r="C31" s="65" t="s">
        <v>65</v>
      </c>
      <c r="D31" s="40">
        <v>24</v>
      </c>
      <c r="E31" s="66">
        <v>11.99</v>
      </c>
      <c r="F31" s="67">
        <f t="shared" si="0"/>
        <v>287.76</v>
      </c>
    </row>
    <row r="32" spans="1:6" x14ac:dyDescent="0.25">
      <c r="A32" s="69"/>
      <c r="B32" s="64" t="s">
        <v>172</v>
      </c>
      <c r="C32" s="65" t="s">
        <v>65</v>
      </c>
      <c r="D32" s="40">
        <v>58</v>
      </c>
      <c r="E32" s="66">
        <v>2.2000000000000002</v>
      </c>
      <c r="F32" s="67">
        <f t="shared" si="0"/>
        <v>127.60000000000001</v>
      </c>
    </row>
    <row r="33" spans="1:6" ht="60" x14ac:dyDescent="0.25">
      <c r="A33" s="69"/>
      <c r="B33" s="64" t="s">
        <v>173</v>
      </c>
      <c r="C33" s="65" t="s">
        <v>174</v>
      </c>
      <c r="D33" s="40">
        <v>1305</v>
      </c>
      <c r="E33" s="66">
        <v>2</v>
      </c>
      <c r="F33" s="67">
        <f t="shared" si="0"/>
        <v>2610</v>
      </c>
    </row>
    <row r="34" spans="1:6" ht="105" x14ac:dyDescent="0.25">
      <c r="A34" s="69"/>
      <c r="B34" s="64" t="s">
        <v>175</v>
      </c>
      <c r="C34" s="65" t="s">
        <v>65</v>
      </c>
      <c r="D34" s="40">
        <v>471</v>
      </c>
      <c r="E34" s="66">
        <v>1.5</v>
      </c>
      <c r="F34" s="67">
        <f t="shared" si="0"/>
        <v>706.5</v>
      </c>
    </row>
    <row r="35" spans="1:6" ht="45" x14ac:dyDescent="0.25">
      <c r="A35" s="69"/>
      <c r="B35" s="64" t="s">
        <v>176</v>
      </c>
      <c r="C35" s="65" t="s">
        <v>65</v>
      </c>
      <c r="D35" s="40">
        <v>268</v>
      </c>
      <c r="E35" s="66">
        <v>1.6</v>
      </c>
      <c r="F35" s="67">
        <f t="shared" si="0"/>
        <v>428.8</v>
      </c>
    </row>
    <row r="36" spans="1:6" ht="30" x14ac:dyDescent="0.25">
      <c r="A36" s="69"/>
      <c r="B36" s="64" t="s">
        <v>177</v>
      </c>
      <c r="C36" s="65" t="s">
        <v>65</v>
      </c>
      <c r="D36" s="40"/>
      <c r="E36" s="66">
        <v>21</v>
      </c>
      <c r="F36" s="67">
        <f t="shared" si="0"/>
        <v>0</v>
      </c>
    </row>
    <row r="37" spans="1:6" x14ac:dyDescent="0.25">
      <c r="A37" s="69"/>
      <c r="B37" s="64" t="s">
        <v>178</v>
      </c>
      <c r="C37" s="65" t="s">
        <v>179</v>
      </c>
      <c r="E37" s="66">
        <v>5.99</v>
      </c>
      <c r="F37" s="67">
        <f t="shared" si="0"/>
        <v>0</v>
      </c>
    </row>
    <row r="38" spans="1:6" x14ac:dyDescent="0.25">
      <c r="A38" s="69"/>
      <c r="B38" s="64" t="s">
        <v>180</v>
      </c>
      <c r="C38" s="65" t="s">
        <v>181</v>
      </c>
      <c r="E38" s="66">
        <v>2.99</v>
      </c>
      <c r="F38" s="67">
        <f t="shared" si="0"/>
        <v>0</v>
      </c>
    </row>
    <row r="39" spans="1:6" ht="150" x14ac:dyDescent="0.25">
      <c r="A39" s="69"/>
      <c r="B39" s="64" t="s">
        <v>182</v>
      </c>
      <c r="C39" s="65" t="s">
        <v>65</v>
      </c>
      <c r="D39" s="40">
        <v>1178</v>
      </c>
      <c r="E39" s="66">
        <v>1.84</v>
      </c>
      <c r="F39" s="67">
        <f t="shared" si="0"/>
        <v>2167.52</v>
      </c>
    </row>
    <row r="40" spans="1:6" ht="90" x14ac:dyDescent="0.25">
      <c r="A40" s="69"/>
      <c r="B40" s="64" t="s">
        <v>183</v>
      </c>
      <c r="C40" s="65" t="s">
        <v>65</v>
      </c>
      <c r="D40" s="40">
        <v>70</v>
      </c>
      <c r="E40" s="66">
        <v>14.1</v>
      </c>
      <c r="F40" s="67">
        <f t="shared" si="0"/>
        <v>987</v>
      </c>
    </row>
    <row r="41" spans="1:6" x14ac:dyDescent="0.25">
      <c r="A41" s="69"/>
      <c r="B41" s="64" t="s">
        <v>184</v>
      </c>
      <c r="C41" s="65" t="s">
        <v>185</v>
      </c>
      <c r="D41" s="70">
        <v>64.744186046511601</v>
      </c>
      <c r="E41" s="66">
        <v>34</v>
      </c>
      <c r="F41" s="67">
        <f t="shared" si="0"/>
        <v>2201.3023255813946</v>
      </c>
    </row>
    <row r="42" spans="1:6" x14ac:dyDescent="0.25">
      <c r="A42" s="69"/>
      <c r="B42" s="64" t="s">
        <v>186</v>
      </c>
      <c r="C42" s="65" t="s">
        <v>185</v>
      </c>
      <c r="D42" s="70">
        <v>92.491694352159499</v>
      </c>
      <c r="E42" s="66">
        <v>18</v>
      </c>
      <c r="F42" s="67">
        <f t="shared" si="0"/>
        <v>1664.8504983388709</v>
      </c>
    </row>
    <row r="43" spans="1:6" x14ac:dyDescent="0.25">
      <c r="A43" s="69"/>
      <c r="B43" s="64" t="s">
        <v>187</v>
      </c>
      <c r="C43" s="65" t="s">
        <v>188</v>
      </c>
      <c r="D43" s="70">
        <v>97.116279069767401</v>
      </c>
      <c r="E43" s="66">
        <v>54.49</v>
      </c>
      <c r="F43" s="67">
        <f t="shared" si="0"/>
        <v>5291.8660465116263</v>
      </c>
    </row>
    <row r="44" spans="1:6" x14ac:dyDescent="0.25">
      <c r="A44" s="69"/>
      <c r="B44" s="64" t="s">
        <v>189</v>
      </c>
      <c r="C44" s="65" t="s">
        <v>188</v>
      </c>
      <c r="D44" s="70">
        <v>64.744186046511601</v>
      </c>
      <c r="E44" s="66">
        <v>54.49</v>
      </c>
      <c r="F44" s="67">
        <f t="shared" si="0"/>
        <v>3527.9106976744174</v>
      </c>
    </row>
    <row r="45" spans="1:6" ht="30" x14ac:dyDescent="0.25">
      <c r="A45" s="69"/>
      <c r="B45" s="64" t="s">
        <v>190</v>
      </c>
      <c r="C45" s="65" t="s">
        <v>191</v>
      </c>
      <c r="D45" s="70">
        <v>64.744186046511601</v>
      </c>
      <c r="E45" s="66">
        <v>3</v>
      </c>
      <c r="F45" s="67">
        <f t="shared" si="0"/>
        <v>194.2325581395348</v>
      </c>
    </row>
    <row r="46" spans="1:6" ht="75" x14ac:dyDescent="0.25">
      <c r="A46" s="69"/>
      <c r="B46" s="71" t="s">
        <v>192</v>
      </c>
      <c r="C46" s="72" t="s">
        <v>65</v>
      </c>
      <c r="D46" s="73">
        <v>780</v>
      </c>
      <c r="E46" s="74">
        <v>3.61</v>
      </c>
      <c r="F46" s="75">
        <f t="shared" si="0"/>
        <v>2815.7999999999997</v>
      </c>
    </row>
    <row r="47" spans="1:6" x14ac:dyDescent="0.25">
      <c r="A47" s="76"/>
      <c r="B47" s="77" t="s">
        <v>193</v>
      </c>
      <c r="C47" s="78" t="s">
        <v>144</v>
      </c>
      <c r="D47" s="79">
        <v>20</v>
      </c>
      <c r="E47" s="78">
        <v>8.9499999999999993</v>
      </c>
      <c r="F47" s="80">
        <f t="shared" si="0"/>
        <v>179</v>
      </c>
    </row>
    <row r="48" spans="1:6" ht="15.75" customHeight="1" x14ac:dyDescent="0.25">
      <c r="A48" s="196" t="s">
        <v>130</v>
      </c>
      <c r="B48" s="196"/>
      <c r="C48" s="196"/>
      <c r="D48" s="196"/>
      <c r="E48" s="196"/>
      <c r="F48" s="81">
        <f>SUM(F3:F47)</f>
        <v>95081.272126245865</v>
      </c>
    </row>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sheetData>
  <mergeCells count="2">
    <mergeCell ref="A1:F1"/>
    <mergeCell ref="A48:E48"/>
  </mergeCells>
  <pageMargins left="0.51180555555555496" right="0.51180555555555496" top="0.78749999999999998" bottom="0.78749999999999998" header="0.51180555555555496" footer="0.51180555555555496"/>
  <pageSetup paperSize="9" scale="73" firstPageNumber="0"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K999"/>
  <sheetViews>
    <sheetView zoomScale="200" zoomScaleNormal="200" workbookViewId="0">
      <pane ySplit="2" topLeftCell="A3" activePane="bottomLeft" state="frozen"/>
      <selection activeCell="D74" sqref="D74"/>
      <selection pane="bottomLeft" activeCell="D74" sqref="D74"/>
    </sheetView>
  </sheetViews>
  <sheetFormatPr defaultColWidth="14.5703125" defaultRowHeight="15" x14ac:dyDescent="0.25"/>
  <cols>
    <col min="1" max="1" width="4.7109375" style="1" customWidth="1"/>
    <col min="2" max="2" width="98" style="1" customWidth="1"/>
    <col min="3" max="6" width="15.85546875" style="1" customWidth="1"/>
    <col min="7" max="26" width="9" style="1" customWidth="1"/>
    <col min="27" max="1025" width="14.5703125" style="1"/>
  </cols>
  <sheetData>
    <row r="1" spans="1:6" x14ac:dyDescent="0.25">
      <c r="A1" s="192" t="s">
        <v>10</v>
      </c>
      <c r="B1" s="192"/>
      <c r="C1" s="192"/>
      <c r="D1" s="192"/>
      <c r="E1" s="192"/>
      <c r="F1" s="192"/>
    </row>
    <row r="2" spans="1:6" ht="45" x14ac:dyDescent="0.25">
      <c r="A2" s="82" t="s">
        <v>1</v>
      </c>
      <c r="B2" s="82" t="s">
        <v>64</v>
      </c>
      <c r="C2" s="82" t="s">
        <v>65</v>
      </c>
      <c r="D2" s="82" t="s">
        <v>66</v>
      </c>
      <c r="E2" s="82" t="s">
        <v>67</v>
      </c>
      <c r="F2" s="82" t="s">
        <v>68</v>
      </c>
    </row>
    <row r="3" spans="1:6" ht="15" customHeight="1" x14ac:dyDescent="0.25">
      <c r="A3" s="197" t="s">
        <v>69</v>
      </c>
      <c r="B3" s="197"/>
      <c r="C3" s="4"/>
      <c r="D3" s="4"/>
      <c r="E3" s="4"/>
      <c r="F3" s="4"/>
    </row>
    <row r="4" spans="1:6" x14ac:dyDescent="0.25">
      <c r="A4" s="14">
        <v>1</v>
      </c>
      <c r="B4" s="83" t="s">
        <v>194</v>
      </c>
      <c r="C4" s="84" t="s">
        <v>65</v>
      </c>
      <c r="D4" s="14">
        <v>22</v>
      </c>
      <c r="E4" s="85">
        <v>16.3</v>
      </c>
      <c r="F4" s="16">
        <f t="shared" ref="F4:F9" si="0">D4*E4</f>
        <v>358.6</v>
      </c>
    </row>
    <row r="5" spans="1:6" ht="30" x14ac:dyDescent="0.25">
      <c r="A5" s="14">
        <v>2</v>
      </c>
      <c r="B5" s="83" t="s">
        <v>195</v>
      </c>
      <c r="C5" s="84" t="s">
        <v>196</v>
      </c>
      <c r="D5" s="14">
        <v>651</v>
      </c>
      <c r="E5" s="85">
        <v>2.99</v>
      </c>
      <c r="F5" s="16">
        <f t="shared" si="0"/>
        <v>1946.4900000000002</v>
      </c>
    </row>
    <row r="6" spans="1:6" ht="30" x14ac:dyDescent="0.25">
      <c r="A6" s="14">
        <v>3</v>
      </c>
      <c r="B6" s="83" t="s">
        <v>197</v>
      </c>
      <c r="C6" s="84" t="s">
        <v>196</v>
      </c>
      <c r="D6" s="14">
        <v>651</v>
      </c>
      <c r="E6" s="85">
        <v>4.9000000000000004</v>
      </c>
      <c r="F6" s="16">
        <f t="shared" si="0"/>
        <v>3189.9</v>
      </c>
    </row>
    <row r="7" spans="1:6" x14ac:dyDescent="0.25">
      <c r="A7" s="14">
        <v>4</v>
      </c>
      <c r="B7" s="83" t="s">
        <v>198</v>
      </c>
      <c r="C7" s="84" t="s">
        <v>196</v>
      </c>
      <c r="D7" s="14">
        <v>651</v>
      </c>
      <c r="E7" s="85">
        <v>5.68</v>
      </c>
      <c r="F7" s="16">
        <f t="shared" si="0"/>
        <v>3697.68</v>
      </c>
    </row>
    <row r="8" spans="1:6" x14ac:dyDescent="0.25">
      <c r="A8" s="14">
        <v>5</v>
      </c>
      <c r="B8" s="83" t="s">
        <v>199</v>
      </c>
      <c r="C8" s="84" t="s">
        <v>196</v>
      </c>
      <c r="D8" s="14">
        <v>34</v>
      </c>
      <c r="E8" s="85">
        <v>4.9000000000000004</v>
      </c>
      <c r="F8" s="16">
        <f t="shared" si="0"/>
        <v>166.60000000000002</v>
      </c>
    </row>
    <row r="9" spans="1:6" ht="30" x14ac:dyDescent="0.25">
      <c r="A9" s="14">
        <v>6</v>
      </c>
      <c r="B9" s="83" t="s">
        <v>200</v>
      </c>
      <c r="C9" s="84" t="s">
        <v>196</v>
      </c>
      <c r="D9" s="14">
        <v>51</v>
      </c>
      <c r="E9" s="85">
        <v>2.4300000000000002</v>
      </c>
      <c r="F9" s="16">
        <f t="shared" si="0"/>
        <v>123.93</v>
      </c>
    </row>
    <row r="10" spans="1:6" x14ac:dyDescent="0.25">
      <c r="A10" s="198" t="s">
        <v>130</v>
      </c>
      <c r="B10" s="198"/>
      <c r="C10" s="198"/>
      <c r="D10" s="198"/>
      <c r="E10" s="198"/>
      <c r="F10" s="86">
        <f>SUM(F4:F9)</f>
        <v>9483.2000000000007</v>
      </c>
    </row>
    <row r="11" spans="1:6" x14ac:dyDescent="0.25">
      <c r="A11" s="199" t="s">
        <v>131</v>
      </c>
      <c r="B11" s="199"/>
      <c r="C11" s="199"/>
      <c r="D11" s="199"/>
      <c r="E11" s="199"/>
      <c r="F11" s="199"/>
    </row>
    <row r="12" spans="1:6" ht="30" x14ac:dyDescent="0.25">
      <c r="A12" s="14">
        <v>1</v>
      </c>
      <c r="B12" s="83" t="s">
        <v>201</v>
      </c>
      <c r="C12" s="84" t="s">
        <v>65</v>
      </c>
      <c r="D12" s="14">
        <v>9</v>
      </c>
      <c r="E12" s="85">
        <v>41</v>
      </c>
      <c r="F12" s="16">
        <f t="shared" ref="F12:F43" si="1">D12*E12</f>
        <v>369</v>
      </c>
    </row>
    <row r="13" spans="1:6" x14ac:dyDescent="0.25">
      <c r="A13" s="14">
        <v>2</v>
      </c>
      <c r="B13" s="83" t="s">
        <v>202</v>
      </c>
      <c r="C13" s="84" t="s">
        <v>65</v>
      </c>
      <c r="D13" s="14">
        <v>9</v>
      </c>
      <c r="E13" s="85">
        <v>49.9</v>
      </c>
      <c r="F13" s="16">
        <f t="shared" si="1"/>
        <v>449.09999999999997</v>
      </c>
    </row>
    <row r="14" spans="1:6" x14ac:dyDescent="0.25">
      <c r="A14" s="14">
        <v>3</v>
      </c>
      <c r="B14" s="83" t="s">
        <v>203</v>
      </c>
      <c r="C14" s="84" t="s">
        <v>65</v>
      </c>
      <c r="D14" s="14">
        <v>6</v>
      </c>
      <c r="E14" s="85">
        <v>47</v>
      </c>
      <c r="F14" s="16">
        <f t="shared" si="1"/>
        <v>282</v>
      </c>
    </row>
    <row r="15" spans="1:6" ht="30" x14ac:dyDescent="0.25">
      <c r="A15" s="14">
        <v>4</v>
      </c>
      <c r="B15" s="83" t="s">
        <v>204</v>
      </c>
      <c r="C15" s="84" t="s">
        <v>65</v>
      </c>
      <c r="D15" s="14">
        <v>4</v>
      </c>
      <c r="E15" s="85">
        <v>108</v>
      </c>
      <c r="F15" s="16">
        <f t="shared" si="1"/>
        <v>432</v>
      </c>
    </row>
    <row r="16" spans="1:6" x14ac:dyDescent="0.25">
      <c r="A16" s="14">
        <v>5</v>
      </c>
      <c r="B16" s="83" t="s">
        <v>205</v>
      </c>
      <c r="C16" s="84" t="s">
        <v>65</v>
      </c>
      <c r="D16" s="14">
        <v>4</v>
      </c>
      <c r="E16" s="85">
        <v>12.47</v>
      </c>
      <c r="F16" s="16">
        <f t="shared" si="1"/>
        <v>49.88</v>
      </c>
    </row>
    <row r="17" spans="1:6" x14ac:dyDescent="0.25">
      <c r="A17" s="14">
        <v>6</v>
      </c>
      <c r="B17" s="83" t="s">
        <v>206</v>
      </c>
      <c r="C17" s="84" t="s">
        <v>65</v>
      </c>
      <c r="D17" s="14">
        <v>4</v>
      </c>
      <c r="E17" s="85">
        <v>39.200000000000003</v>
      </c>
      <c r="F17" s="16">
        <f t="shared" si="1"/>
        <v>156.80000000000001</v>
      </c>
    </row>
    <row r="18" spans="1:6" x14ac:dyDescent="0.25">
      <c r="A18" s="14">
        <v>7</v>
      </c>
      <c r="B18" s="83" t="s">
        <v>207</v>
      </c>
      <c r="C18" s="84" t="s">
        <v>65</v>
      </c>
      <c r="D18" s="14">
        <v>18</v>
      </c>
      <c r="E18" s="85">
        <v>8.42</v>
      </c>
      <c r="F18" s="16">
        <f t="shared" si="1"/>
        <v>151.56</v>
      </c>
    </row>
    <row r="19" spans="1:6" x14ac:dyDescent="0.25">
      <c r="A19" s="14">
        <v>8</v>
      </c>
      <c r="B19" s="83" t="s">
        <v>208</v>
      </c>
      <c r="C19" s="84" t="s">
        <v>65</v>
      </c>
      <c r="D19" s="14">
        <v>58</v>
      </c>
      <c r="E19" s="85">
        <v>1.53</v>
      </c>
      <c r="F19" s="16">
        <f t="shared" si="1"/>
        <v>88.74</v>
      </c>
    </row>
    <row r="20" spans="1:6" x14ac:dyDescent="0.25">
      <c r="A20" s="14">
        <v>9</v>
      </c>
      <c r="B20" s="83" t="s">
        <v>209</v>
      </c>
      <c r="C20" s="84" t="s">
        <v>65</v>
      </c>
      <c r="D20" s="14">
        <v>174</v>
      </c>
      <c r="E20" s="85">
        <v>1.25</v>
      </c>
      <c r="F20" s="16">
        <f t="shared" si="1"/>
        <v>217.5</v>
      </c>
    </row>
    <row r="21" spans="1:6" ht="15.75" customHeight="1" x14ac:dyDescent="0.25">
      <c r="A21" s="14">
        <v>10</v>
      </c>
      <c r="B21" s="83" t="s">
        <v>210</v>
      </c>
      <c r="C21" s="84" t="s">
        <v>65</v>
      </c>
      <c r="D21" s="14">
        <v>9</v>
      </c>
      <c r="E21" s="85">
        <v>27.42</v>
      </c>
      <c r="F21" s="16">
        <f t="shared" si="1"/>
        <v>246.78000000000003</v>
      </c>
    </row>
    <row r="22" spans="1:6" ht="15.75" customHeight="1" x14ac:dyDescent="0.25">
      <c r="A22" s="14">
        <v>11</v>
      </c>
      <c r="B22" s="83" t="s">
        <v>211</v>
      </c>
      <c r="C22" s="84" t="s">
        <v>65</v>
      </c>
      <c r="D22" s="14">
        <v>58</v>
      </c>
      <c r="E22" s="85">
        <v>2.59</v>
      </c>
      <c r="F22" s="16">
        <f t="shared" si="1"/>
        <v>150.22</v>
      </c>
    </row>
    <row r="23" spans="1:6" ht="15.75" customHeight="1" x14ac:dyDescent="0.25">
      <c r="A23" s="14">
        <v>12</v>
      </c>
      <c r="B23" s="83" t="s">
        <v>212</v>
      </c>
      <c r="C23" s="84" t="s">
        <v>65</v>
      </c>
      <c r="D23" s="14">
        <v>217</v>
      </c>
      <c r="E23" s="85">
        <v>2.9</v>
      </c>
      <c r="F23" s="16">
        <f t="shared" si="1"/>
        <v>629.29999999999995</v>
      </c>
    </row>
    <row r="24" spans="1:6" ht="15.75" customHeight="1" x14ac:dyDescent="0.25">
      <c r="A24" s="14">
        <v>13</v>
      </c>
      <c r="B24" s="83" t="s">
        <v>213</v>
      </c>
      <c r="C24" s="84" t="s">
        <v>65</v>
      </c>
      <c r="D24" s="14">
        <v>4</v>
      </c>
      <c r="E24" s="85">
        <v>49</v>
      </c>
      <c r="F24" s="16">
        <f t="shared" si="1"/>
        <v>196</v>
      </c>
    </row>
    <row r="25" spans="1:6" ht="15.75" customHeight="1" x14ac:dyDescent="0.25">
      <c r="A25" s="14">
        <v>14</v>
      </c>
      <c r="B25" s="83" t="s">
        <v>214</v>
      </c>
      <c r="C25" s="84" t="s">
        <v>65</v>
      </c>
      <c r="D25" s="14">
        <v>4</v>
      </c>
      <c r="E25" s="85">
        <v>13.5</v>
      </c>
      <c r="F25" s="16">
        <f t="shared" si="1"/>
        <v>54</v>
      </c>
    </row>
    <row r="26" spans="1:6" ht="15.75" customHeight="1" x14ac:dyDescent="0.25">
      <c r="A26" s="14">
        <v>15</v>
      </c>
      <c r="B26" s="83" t="s">
        <v>215</v>
      </c>
      <c r="C26" s="84" t="s">
        <v>65</v>
      </c>
      <c r="D26" s="14">
        <v>58</v>
      </c>
      <c r="E26" s="85">
        <v>2.7</v>
      </c>
      <c r="F26" s="16">
        <f t="shared" si="1"/>
        <v>156.60000000000002</v>
      </c>
    </row>
    <row r="27" spans="1:6" ht="15.75" customHeight="1" x14ac:dyDescent="0.25">
      <c r="A27" s="14">
        <v>16</v>
      </c>
      <c r="B27" s="83" t="s">
        <v>216</v>
      </c>
      <c r="C27" s="84" t="s">
        <v>65</v>
      </c>
      <c r="D27" s="14">
        <v>58</v>
      </c>
      <c r="E27" s="85">
        <v>2.1</v>
      </c>
      <c r="F27" s="16">
        <f t="shared" si="1"/>
        <v>121.80000000000001</v>
      </c>
    </row>
    <row r="28" spans="1:6" ht="15.75" customHeight="1" x14ac:dyDescent="0.25">
      <c r="A28" s="14">
        <v>17</v>
      </c>
      <c r="B28" s="83" t="s">
        <v>217</v>
      </c>
      <c r="C28" s="84" t="s">
        <v>65</v>
      </c>
      <c r="D28" s="14">
        <v>6</v>
      </c>
      <c r="E28" s="85">
        <v>54</v>
      </c>
      <c r="F28" s="16">
        <f t="shared" si="1"/>
        <v>324</v>
      </c>
    </row>
    <row r="29" spans="1:6" ht="15.75" customHeight="1" x14ac:dyDescent="0.25">
      <c r="A29" s="14">
        <v>18</v>
      </c>
      <c r="B29" s="83" t="s">
        <v>218</v>
      </c>
      <c r="C29" s="84" t="s">
        <v>65</v>
      </c>
      <c r="D29" s="14">
        <v>18</v>
      </c>
      <c r="E29" s="85">
        <v>19</v>
      </c>
      <c r="F29" s="16">
        <f t="shared" si="1"/>
        <v>342</v>
      </c>
    </row>
    <row r="30" spans="1:6" ht="15.75" customHeight="1" x14ac:dyDescent="0.25">
      <c r="A30" s="14">
        <v>19</v>
      </c>
      <c r="B30" s="83" t="s">
        <v>219</v>
      </c>
      <c r="C30" s="84" t="s">
        <v>65</v>
      </c>
      <c r="D30" s="14">
        <v>12</v>
      </c>
      <c r="E30" s="85">
        <v>130</v>
      </c>
      <c r="F30" s="16">
        <f t="shared" si="1"/>
        <v>1560</v>
      </c>
    </row>
    <row r="31" spans="1:6" ht="15.75" customHeight="1" x14ac:dyDescent="0.25">
      <c r="A31" s="14">
        <v>20</v>
      </c>
      <c r="B31" s="83" t="s">
        <v>220</v>
      </c>
      <c r="C31" s="84" t="s">
        <v>65</v>
      </c>
      <c r="D31" s="14">
        <v>4</v>
      </c>
      <c r="E31" s="85">
        <v>185</v>
      </c>
      <c r="F31" s="16">
        <f t="shared" si="1"/>
        <v>740</v>
      </c>
    </row>
    <row r="32" spans="1:6" ht="15.75" customHeight="1" x14ac:dyDescent="0.25">
      <c r="A32" s="14">
        <v>21</v>
      </c>
      <c r="B32" s="83" t="s">
        <v>221</v>
      </c>
      <c r="C32" s="84" t="s">
        <v>65</v>
      </c>
      <c r="D32" s="14">
        <v>6</v>
      </c>
      <c r="E32" s="85">
        <v>53.5</v>
      </c>
      <c r="F32" s="16">
        <f t="shared" si="1"/>
        <v>321</v>
      </c>
    </row>
    <row r="33" spans="1:6" ht="15.75" customHeight="1" x14ac:dyDescent="0.25">
      <c r="A33" s="14">
        <v>22</v>
      </c>
      <c r="B33" s="83" t="s">
        <v>222</v>
      </c>
      <c r="C33" s="84" t="s">
        <v>65</v>
      </c>
      <c r="D33" s="14">
        <v>4</v>
      </c>
      <c r="E33" s="85">
        <v>98</v>
      </c>
      <c r="F33" s="16">
        <f t="shared" si="1"/>
        <v>392</v>
      </c>
    </row>
    <row r="34" spans="1:6" ht="15.75" customHeight="1" x14ac:dyDescent="0.25">
      <c r="A34" s="14">
        <v>23</v>
      </c>
      <c r="B34" s="83" t="s">
        <v>223</v>
      </c>
      <c r="C34" s="84" t="s">
        <v>65</v>
      </c>
      <c r="D34" s="14">
        <v>7</v>
      </c>
      <c r="E34" s="85">
        <v>155</v>
      </c>
      <c r="F34" s="16">
        <f t="shared" si="1"/>
        <v>1085</v>
      </c>
    </row>
    <row r="35" spans="1:6" ht="45" x14ac:dyDescent="0.25">
      <c r="A35" s="14">
        <v>24</v>
      </c>
      <c r="B35" s="83" t="s">
        <v>224</v>
      </c>
      <c r="C35" s="84" t="s">
        <v>65</v>
      </c>
      <c r="D35" s="14">
        <v>3</v>
      </c>
      <c r="E35" s="85">
        <v>360</v>
      </c>
      <c r="F35" s="16">
        <f t="shared" si="1"/>
        <v>1080</v>
      </c>
    </row>
    <row r="36" spans="1:6" ht="15.75" customHeight="1" x14ac:dyDescent="0.25">
      <c r="A36" s="14">
        <v>25</v>
      </c>
      <c r="B36" s="83" t="s">
        <v>225</v>
      </c>
      <c r="C36" s="84" t="s">
        <v>65</v>
      </c>
      <c r="D36" s="14"/>
      <c r="E36" s="85">
        <v>7.5</v>
      </c>
      <c r="F36" s="16">
        <f t="shared" si="1"/>
        <v>0</v>
      </c>
    </row>
    <row r="37" spans="1:6" ht="15.75" customHeight="1" x14ac:dyDescent="0.25">
      <c r="A37" s="14">
        <v>26</v>
      </c>
      <c r="B37" s="83" t="s">
        <v>226</v>
      </c>
      <c r="C37" s="84" t="s">
        <v>65</v>
      </c>
      <c r="D37" s="14">
        <v>8</v>
      </c>
      <c r="E37" s="85">
        <v>22.5</v>
      </c>
      <c r="F37" s="16">
        <f t="shared" si="1"/>
        <v>180</v>
      </c>
    </row>
    <row r="38" spans="1:6" ht="15.75" customHeight="1" x14ac:dyDescent="0.25">
      <c r="A38" s="14">
        <v>27</v>
      </c>
      <c r="B38" s="83" t="s">
        <v>227</v>
      </c>
      <c r="C38" s="84" t="s">
        <v>65</v>
      </c>
      <c r="D38" s="14">
        <v>58</v>
      </c>
      <c r="E38" s="85">
        <v>4.6900000000000004</v>
      </c>
      <c r="F38" s="16">
        <f t="shared" si="1"/>
        <v>272.02000000000004</v>
      </c>
    </row>
    <row r="39" spans="1:6" ht="15.75" customHeight="1" x14ac:dyDescent="0.25">
      <c r="A39" s="14">
        <v>28</v>
      </c>
      <c r="B39" s="83" t="s">
        <v>228</v>
      </c>
      <c r="C39" s="84" t="s">
        <v>65</v>
      </c>
      <c r="D39" s="14">
        <v>58</v>
      </c>
      <c r="E39" s="85">
        <v>3.57</v>
      </c>
      <c r="F39" s="16">
        <f t="shared" si="1"/>
        <v>207.06</v>
      </c>
    </row>
    <row r="40" spans="1:6" ht="30" x14ac:dyDescent="0.25">
      <c r="A40" s="14">
        <v>29</v>
      </c>
      <c r="B40" s="83" t="s">
        <v>229</v>
      </c>
      <c r="C40" s="84" t="s">
        <v>65</v>
      </c>
      <c r="D40" s="14">
        <v>12</v>
      </c>
      <c r="E40" s="85">
        <v>60</v>
      </c>
      <c r="F40" s="16">
        <f t="shared" si="1"/>
        <v>720</v>
      </c>
    </row>
    <row r="41" spans="1:6" ht="45" x14ac:dyDescent="0.25">
      <c r="A41" s="14">
        <v>30</v>
      </c>
      <c r="B41" s="83" t="s">
        <v>230</v>
      </c>
      <c r="C41" s="84" t="s">
        <v>65</v>
      </c>
      <c r="D41" s="14">
        <v>174</v>
      </c>
      <c r="E41" s="85">
        <v>6.45</v>
      </c>
      <c r="F41" s="16">
        <f t="shared" si="1"/>
        <v>1122.3</v>
      </c>
    </row>
    <row r="42" spans="1:6" ht="15.75" customHeight="1" x14ac:dyDescent="0.25">
      <c r="A42" s="14">
        <v>31</v>
      </c>
      <c r="B42" s="83" t="s">
        <v>231</v>
      </c>
      <c r="C42" s="84" t="s">
        <v>65</v>
      </c>
      <c r="D42" s="14">
        <v>26</v>
      </c>
      <c r="E42" s="85">
        <v>9.98</v>
      </c>
      <c r="F42" s="16">
        <f t="shared" si="1"/>
        <v>259.48</v>
      </c>
    </row>
    <row r="43" spans="1:6" ht="15.75" customHeight="1" x14ac:dyDescent="0.25">
      <c r="A43" s="14">
        <v>32</v>
      </c>
      <c r="B43" s="83" t="s">
        <v>232</v>
      </c>
      <c r="C43" s="84" t="s">
        <v>65</v>
      </c>
      <c r="D43" s="14">
        <v>26</v>
      </c>
      <c r="E43" s="85">
        <v>11.05</v>
      </c>
      <c r="F43" s="16">
        <f t="shared" si="1"/>
        <v>287.3</v>
      </c>
    </row>
    <row r="44" spans="1:6" ht="15.75" customHeight="1" x14ac:dyDescent="0.25">
      <c r="A44" s="191" t="s">
        <v>130</v>
      </c>
      <c r="B44" s="191"/>
      <c r="C44" s="191"/>
      <c r="D44" s="191"/>
      <c r="E44" s="191"/>
      <c r="F44" s="87">
        <f>SUM(F12:F43)</f>
        <v>12643.439999999999</v>
      </c>
    </row>
    <row r="45" spans="1:6" ht="15.75" customHeight="1" x14ac:dyDescent="0.25">
      <c r="A45" s="191" t="s">
        <v>136</v>
      </c>
      <c r="B45" s="191"/>
      <c r="C45" s="191"/>
      <c r="D45" s="191"/>
      <c r="E45" s="191"/>
      <c r="F45" s="88">
        <f>F10+F44</f>
        <v>22126.639999999999</v>
      </c>
    </row>
    <row r="46" spans="1:6" ht="15.75" customHeight="1" x14ac:dyDescent="0.25">
      <c r="B46" s="89"/>
    </row>
    <row r="47" spans="1:6" ht="15.75" customHeight="1" x14ac:dyDescent="0.25">
      <c r="B47" s="89"/>
    </row>
    <row r="48" spans="1:6" ht="15.75" customHeight="1" x14ac:dyDescent="0.25">
      <c r="B48" s="89"/>
    </row>
    <row r="49" spans="2:2" ht="15.75" customHeight="1" x14ac:dyDescent="0.25">
      <c r="B49" s="89"/>
    </row>
    <row r="50" spans="2:2" ht="15.75" customHeight="1" x14ac:dyDescent="0.25">
      <c r="B50" s="89"/>
    </row>
    <row r="51" spans="2:2" ht="15.75" customHeight="1" x14ac:dyDescent="0.25">
      <c r="B51" s="89"/>
    </row>
    <row r="52" spans="2:2" ht="15.75" customHeight="1" x14ac:dyDescent="0.25">
      <c r="B52" s="89"/>
    </row>
    <row r="53" spans="2:2" ht="15.75" customHeight="1" x14ac:dyDescent="0.25">
      <c r="B53" s="89"/>
    </row>
    <row r="54" spans="2:2" ht="15.75" customHeight="1" x14ac:dyDescent="0.25">
      <c r="B54" s="89"/>
    </row>
    <row r="55" spans="2:2" ht="15.75" customHeight="1" x14ac:dyDescent="0.25">
      <c r="B55" s="89"/>
    </row>
    <row r="56" spans="2:2" ht="15.75" customHeight="1" x14ac:dyDescent="0.25">
      <c r="B56" s="89"/>
    </row>
    <row r="57" spans="2:2" ht="15.75" customHeight="1" x14ac:dyDescent="0.25">
      <c r="B57" s="89"/>
    </row>
    <row r="58" spans="2:2" ht="15.75" customHeight="1" x14ac:dyDescent="0.25"/>
    <row r="59" spans="2:2" ht="15.75" customHeight="1" x14ac:dyDescent="0.25"/>
    <row r="60" spans="2:2" ht="15.75" customHeight="1" x14ac:dyDescent="0.25"/>
    <row r="61" spans="2:2" ht="15.75" customHeight="1" x14ac:dyDescent="0.25"/>
    <row r="62" spans="2:2" ht="15.75" customHeight="1" x14ac:dyDescent="0.25"/>
    <row r="63" spans="2:2" ht="15.75" customHeight="1" x14ac:dyDescent="0.25"/>
    <row r="64" spans="2:2"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6">
    <mergeCell ref="A45:E45"/>
    <mergeCell ref="A1:F1"/>
    <mergeCell ref="A3:B3"/>
    <mergeCell ref="A10:E10"/>
    <mergeCell ref="A11:F11"/>
    <mergeCell ref="A44:E44"/>
  </mergeCells>
  <pageMargins left="0.51180555555555496" right="0.51180555555555496" top="0.78749999999999998" bottom="0.78749999999999998" header="0.51180555555555496" footer="0.51180555555555496"/>
  <pageSetup paperSize="9" scale="55" firstPageNumber="0"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K991"/>
  <sheetViews>
    <sheetView zoomScale="200" zoomScaleNormal="200" workbookViewId="0">
      <pane ySplit="2" topLeftCell="A3" activePane="bottomLeft" state="frozen"/>
      <selection activeCell="D74" sqref="D74"/>
      <selection pane="bottomLeft" activeCell="D74" sqref="D74"/>
    </sheetView>
  </sheetViews>
  <sheetFormatPr defaultColWidth="14.5703125" defaultRowHeight="15" x14ac:dyDescent="0.25"/>
  <cols>
    <col min="1" max="1" width="6.140625" style="1" customWidth="1"/>
    <col min="2" max="2" width="56.5703125" style="1" customWidth="1"/>
    <col min="3" max="6" width="14.42578125" style="1" customWidth="1"/>
    <col min="7" max="26" width="9" style="1" customWidth="1"/>
    <col min="27" max="1025" width="14.5703125" style="1"/>
  </cols>
  <sheetData>
    <row r="1" spans="1:6" x14ac:dyDescent="0.25">
      <c r="A1" s="192" t="s">
        <v>11</v>
      </c>
      <c r="B1" s="192"/>
      <c r="C1" s="192"/>
      <c r="D1" s="192"/>
      <c r="E1" s="192"/>
      <c r="F1" s="192"/>
    </row>
    <row r="2" spans="1:6" ht="45" x14ac:dyDescent="0.25">
      <c r="A2" s="39" t="s">
        <v>1</v>
      </c>
      <c r="B2" s="39" t="s">
        <v>64</v>
      </c>
      <c r="C2" s="39" t="s">
        <v>65</v>
      </c>
      <c r="D2" s="39" t="s">
        <v>66</v>
      </c>
      <c r="E2" s="39" t="s">
        <v>67</v>
      </c>
      <c r="F2" s="39" t="s">
        <v>68</v>
      </c>
    </row>
    <row r="3" spans="1:6" ht="14.45" customHeight="1" x14ac:dyDescent="0.25">
      <c r="A3" s="200" t="s">
        <v>69</v>
      </c>
      <c r="B3" s="200"/>
      <c r="C3" s="200"/>
      <c r="D3" s="200"/>
      <c r="E3" s="200"/>
      <c r="F3" s="200"/>
    </row>
    <row r="4" spans="1:6" ht="45" x14ac:dyDescent="0.25">
      <c r="A4" s="4"/>
      <c r="B4" s="90" t="s">
        <v>233</v>
      </c>
      <c r="C4" s="4"/>
      <c r="D4" s="9">
        <v>450</v>
      </c>
      <c r="E4" s="91">
        <v>38.14</v>
      </c>
      <c r="F4" s="92">
        <f t="shared" ref="F4:F13" si="0">D4*E4</f>
        <v>17163</v>
      </c>
    </row>
    <row r="5" spans="1:6" ht="45" x14ac:dyDescent="0.25">
      <c r="A5" s="4"/>
      <c r="B5" s="90" t="s">
        <v>234</v>
      </c>
      <c r="C5" s="4"/>
      <c r="D5" s="9">
        <v>450</v>
      </c>
      <c r="E5" s="91">
        <v>24.59</v>
      </c>
      <c r="F5" s="92">
        <f t="shared" si="0"/>
        <v>11065.5</v>
      </c>
    </row>
    <row r="6" spans="1:6" ht="15" customHeight="1" x14ac:dyDescent="0.25">
      <c r="A6" s="4"/>
      <c r="B6" s="83" t="s">
        <v>235</v>
      </c>
      <c r="C6" s="4"/>
      <c r="D6" s="9">
        <v>200</v>
      </c>
      <c r="E6" s="91">
        <v>39.36</v>
      </c>
      <c r="F6" s="92">
        <f t="shared" si="0"/>
        <v>7872</v>
      </c>
    </row>
    <row r="7" spans="1:6" ht="15" customHeight="1" x14ac:dyDescent="0.25">
      <c r="A7" s="4"/>
      <c r="B7" s="83" t="s">
        <v>236</v>
      </c>
      <c r="C7" s="4"/>
      <c r="D7" s="9">
        <v>150</v>
      </c>
      <c r="E7" s="91">
        <v>335.22</v>
      </c>
      <c r="F7" s="92">
        <f t="shared" si="0"/>
        <v>50283.000000000007</v>
      </c>
    </row>
    <row r="8" spans="1:6" ht="30" x14ac:dyDescent="0.25">
      <c r="A8" s="4"/>
      <c r="B8" s="83" t="s">
        <v>237</v>
      </c>
      <c r="C8" s="4"/>
      <c r="D8" s="9">
        <v>450</v>
      </c>
      <c r="E8" s="91">
        <v>12.42</v>
      </c>
      <c r="F8" s="92">
        <f t="shared" si="0"/>
        <v>5589</v>
      </c>
    </row>
    <row r="9" spans="1:6" ht="45" x14ac:dyDescent="0.25">
      <c r="A9" s="4"/>
      <c r="B9" s="83" t="s">
        <v>238</v>
      </c>
      <c r="C9" s="4"/>
      <c r="D9" s="9">
        <v>150</v>
      </c>
      <c r="E9" s="91">
        <v>51.53</v>
      </c>
      <c r="F9" s="92">
        <f t="shared" si="0"/>
        <v>7729.5</v>
      </c>
    </row>
    <row r="10" spans="1:6" ht="30" x14ac:dyDescent="0.25">
      <c r="A10" s="4"/>
      <c r="B10" s="83" t="s">
        <v>239</v>
      </c>
      <c r="C10" s="4"/>
      <c r="D10" s="9">
        <v>300</v>
      </c>
      <c r="E10" s="91">
        <v>12.73</v>
      </c>
      <c r="F10" s="92">
        <f t="shared" si="0"/>
        <v>3819</v>
      </c>
    </row>
    <row r="11" spans="1:6" ht="45" x14ac:dyDescent="0.25">
      <c r="A11" s="4"/>
      <c r="B11" s="83" t="s">
        <v>240</v>
      </c>
      <c r="C11" s="4"/>
      <c r="D11" s="9">
        <v>150</v>
      </c>
      <c r="E11" s="91">
        <v>21.47</v>
      </c>
      <c r="F11" s="92">
        <f t="shared" si="0"/>
        <v>3220.5</v>
      </c>
    </row>
    <row r="12" spans="1:6" x14ac:dyDescent="0.25">
      <c r="A12" s="4"/>
      <c r="B12" s="83" t="s">
        <v>241</v>
      </c>
      <c r="C12" s="4"/>
      <c r="D12" s="9">
        <v>22</v>
      </c>
      <c r="E12" s="93">
        <v>48.75</v>
      </c>
      <c r="F12" s="92">
        <f t="shared" si="0"/>
        <v>1072.5</v>
      </c>
    </row>
    <row r="13" spans="1:6" ht="45" x14ac:dyDescent="0.25">
      <c r="A13" s="4"/>
      <c r="B13" s="83" t="s">
        <v>242</v>
      </c>
      <c r="C13" s="4"/>
      <c r="D13" s="9">
        <v>150</v>
      </c>
      <c r="E13" s="91">
        <v>90</v>
      </c>
      <c r="F13" s="92">
        <f t="shared" si="0"/>
        <v>13500</v>
      </c>
    </row>
    <row r="14" spans="1:6" ht="15.75" customHeight="1" x14ac:dyDescent="0.25">
      <c r="A14" s="198" t="s">
        <v>136</v>
      </c>
      <c r="B14" s="198"/>
      <c r="C14" s="198"/>
      <c r="D14" s="198"/>
      <c r="E14" s="198"/>
      <c r="F14" s="94">
        <f>SUM(F4:F13)</f>
        <v>121314</v>
      </c>
    </row>
    <row r="15" spans="1:6" ht="15.75" customHeight="1" x14ac:dyDescent="0.25">
      <c r="B15" s="89"/>
    </row>
    <row r="16" spans="1:6" ht="15.75" customHeight="1" x14ac:dyDescent="0.25">
      <c r="B16" s="89"/>
    </row>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spans="1:6" ht="15.75" customHeight="1" x14ac:dyDescent="0.25"/>
    <row r="34" spans="1:6" ht="15.75" customHeight="1" x14ac:dyDescent="0.25"/>
    <row r="35" spans="1:6" ht="15.75" customHeight="1" x14ac:dyDescent="0.25"/>
    <row r="36" spans="1:6" ht="15.75" customHeight="1" x14ac:dyDescent="0.25"/>
    <row r="37" spans="1:6" ht="15.75" customHeight="1" x14ac:dyDescent="0.25"/>
    <row r="38" spans="1:6" ht="15.75" customHeight="1" x14ac:dyDescent="0.25"/>
    <row r="39" spans="1:6" ht="15.75" customHeight="1" x14ac:dyDescent="0.25"/>
    <row r="40" spans="1:6" ht="15.75" customHeight="1" x14ac:dyDescent="0.25"/>
    <row r="41" spans="1:6" ht="15.75" customHeight="1" x14ac:dyDescent="0.25"/>
    <row r="42" spans="1:6" ht="15.75" customHeight="1" x14ac:dyDescent="0.25"/>
    <row r="43" spans="1:6" ht="15.75" customHeight="1" x14ac:dyDescent="0.25"/>
    <row r="44" spans="1:6" ht="15.75" customHeight="1" x14ac:dyDescent="0.25"/>
    <row r="45" spans="1:6" ht="15.75" customHeight="1" x14ac:dyDescent="0.25"/>
    <row r="46" spans="1:6" ht="15.75" customHeight="1" x14ac:dyDescent="0.25"/>
    <row r="47" spans="1:6" ht="15.75" customHeight="1" x14ac:dyDescent="0.25"/>
    <row r="48" spans="1:6" ht="15.75" customHeight="1" x14ac:dyDescent="0.25">
      <c r="A48" s="201" t="s">
        <v>130</v>
      </c>
      <c r="B48" s="201"/>
      <c r="C48" s="201"/>
      <c r="D48" s="201"/>
      <c r="E48" s="201"/>
      <c r="F48" s="95"/>
    </row>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sheetData>
  <mergeCells count="4">
    <mergeCell ref="A1:F1"/>
    <mergeCell ref="A3:F3"/>
    <mergeCell ref="A14:E14"/>
    <mergeCell ref="A48:E48"/>
  </mergeCells>
  <pageMargins left="0.51180555555555496" right="0.51180555555555496" top="0.78749999999999998" bottom="0.78749999999999998" header="0.51180555555555496" footer="0.51180555555555496"/>
  <pageSetup paperSize="9" scale="76" firstPageNumber="0"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K1001"/>
  <sheetViews>
    <sheetView zoomScale="200" zoomScaleNormal="200" workbookViewId="0">
      <pane ySplit="2" topLeftCell="A3" activePane="bottomLeft" state="frozen"/>
      <selection activeCell="D74" sqref="D74"/>
      <selection pane="bottomLeft" activeCell="B18" sqref="B18"/>
    </sheetView>
  </sheetViews>
  <sheetFormatPr defaultColWidth="14.5703125" defaultRowHeight="15" x14ac:dyDescent="0.25"/>
  <cols>
    <col min="1" max="1" width="8.140625" style="1" customWidth="1"/>
    <col min="2" max="2" width="113.85546875" style="1" customWidth="1"/>
    <col min="3" max="3" width="12" style="1" customWidth="1"/>
    <col min="4" max="5" width="9" style="1" customWidth="1"/>
    <col min="6" max="6" width="18.42578125" style="96" customWidth="1"/>
    <col min="7" max="26" width="9" style="1" customWidth="1"/>
    <col min="27" max="1025" width="14.5703125" style="1"/>
  </cols>
  <sheetData>
    <row r="1" spans="1:26" ht="30" customHeight="1" x14ac:dyDescent="0.25">
      <c r="A1" s="192" t="s">
        <v>12</v>
      </c>
      <c r="B1" s="192"/>
      <c r="C1" s="192"/>
      <c r="D1" s="192"/>
      <c r="E1" s="192"/>
      <c r="F1" s="192"/>
    </row>
    <row r="2" spans="1:26" ht="90" x14ac:dyDescent="0.25">
      <c r="A2" s="82" t="s">
        <v>1</v>
      </c>
      <c r="B2" s="82" t="s">
        <v>64</v>
      </c>
      <c r="C2" s="82" t="s">
        <v>65</v>
      </c>
      <c r="D2" s="82" t="s">
        <v>66</v>
      </c>
      <c r="E2" s="82" t="s">
        <v>67</v>
      </c>
      <c r="F2" s="82" t="s">
        <v>68</v>
      </c>
    </row>
    <row r="3" spans="1:26" ht="15" customHeight="1" x14ac:dyDescent="0.25">
      <c r="A3" s="197" t="s">
        <v>243</v>
      </c>
      <c r="B3" s="197"/>
      <c r="C3" s="197"/>
      <c r="D3" s="197"/>
      <c r="E3" s="197"/>
      <c r="F3" s="197"/>
    </row>
    <row r="4" spans="1:26" ht="60" x14ac:dyDescent="0.25">
      <c r="A4" s="9">
        <v>1</v>
      </c>
      <c r="B4" s="97" t="s">
        <v>244</v>
      </c>
      <c r="C4" s="98" t="s">
        <v>82</v>
      </c>
      <c r="D4" s="9">
        <v>440</v>
      </c>
      <c r="E4" s="4">
        <v>15.74</v>
      </c>
      <c r="F4" s="99">
        <f>D4*E4</f>
        <v>6925.6</v>
      </c>
    </row>
    <row r="5" spans="1:26" ht="103.15" customHeight="1" x14ac:dyDescent="0.25">
      <c r="A5" s="9">
        <v>2</v>
      </c>
      <c r="B5" s="97" t="s">
        <v>245</v>
      </c>
      <c r="C5" s="98" t="s">
        <v>65</v>
      </c>
      <c r="D5" s="9">
        <v>58</v>
      </c>
      <c r="E5" s="4">
        <v>27.42</v>
      </c>
      <c r="F5" s="99">
        <f>D5*E5</f>
        <v>1590.3600000000001</v>
      </c>
      <c r="G5" s="100"/>
      <c r="H5" s="100"/>
      <c r="I5" s="100"/>
      <c r="J5" s="100"/>
      <c r="K5" s="100"/>
      <c r="L5" s="100"/>
      <c r="M5" s="100"/>
      <c r="N5" s="100"/>
      <c r="O5" s="100"/>
      <c r="P5" s="100"/>
      <c r="Q5" s="100"/>
      <c r="R5" s="100"/>
      <c r="S5" s="100"/>
      <c r="T5" s="100"/>
      <c r="U5" s="100"/>
      <c r="V5" s="100"/>
      <c r="W5" s="100"/>
      <c r="X5" s="100"/>
      <c r="Y5" s="100"/>
      <c r="Z5" s="100"/>
    </row>
    <row r="6" spans="1:26" ht="45" x14ac:dyDescent="0.25">
      <c r="A6" s="14">
        <v>3</v>
      </c>
      <c r="B6" s="55" t="s">
        <v>246</v>
      </c>
      <c r="C6" s="101" t="s">
        <v>82</v>
      </c>
      <c r="D6" s="14">
        <v>14</v>
      </c>
      <c r="E6" s="4">
        <v>17.97</v>
      </c>
      <c r="F6" s="99">
        <f>D6*E6</f>
        <v>251.57999999999998</v>
      </c>
      <c r="G6" s="100"/>
      <c r="H6" s="100"/>
      <c r="I6" s="100"/>
      <c r="J6" s="100"/>
      <c r="K6" s="100"/>
      <c r="L6" s="100"/>
      <c r="M6" s="100"/>
      <c r="N6" s="100"/>
      <c r="O6" s="100"/>
      <c r="P6" s="100"/>
      <c r="Q6" s="100"/>
      <c r="R6" s="100"/>
      <c r="S6" s="100"/>
      <c r="T6" s="100"/>
      <c r="U6" s="100"/>
      <c r="V6" s="100"/>
      <c r="W6" s="100"/>
      <c r="X6" s="100"/>
      <c r="Y6" s="100"/>
      <c r="Z6" s="100"/>
    </row>
    <row r="7" spans="1:26" ht="15" customHeight="1" x14ac:dyDescent="0.25">
      <c r="A7" s="202" t="s">
        <v>130</v>
      </c>
      <c r="B7" s="202"/>
      <c r="C7" s="202"/>
      <c r="D7" s="202"/>
      <c r="E7" s="202"/>
      <c r="F7" s="102">
        <f>SUM(F4:F6)</f>
        <v>8767.5400000000009</v>
      </c>
    </row>
    <row r="8" spans="1:26" ht="14.45" customHeight="1" x14ac:dyDescent="0.25">
      <c r="A8" s="197" t="s">
        <v>131</v>
      </c>
      <c r="B8" s="197"/>
      <c r="C8" s="197"/>
      <c r="D8" s="197"/>
      <c r="E8" s="197"/>
      <c r="F8" s="197"/>
    </row>
    <row r="9" spans="1:26" x14ac:dyDescent="0.25">
      <c r="A9" s="101"/>
      <c r="B9" s="101"/>
      <c r="C9" s="101"/>
      <c r="D9" s="4"/>
      <c r="E9" s="4"/>
      <c r="F9" s="99"/>
    </row>
    <row r="10" spans="1:26" ht="45" x14ac:dyDescent="0.25">
      <c r="A10" s="9">
        <v>1</v>
      </c>
      <c r="B10" s="97" t="s">
        <v>247</v>
      </c>
      <c r="C10" s="103" t="s">
        <v>65</v>
      </c>
      <c r="D10" s="9">
        <v>42</v>
      </c>
      <c r="E10" s="4">
        <v>76.959999999999994</v>
      </c>
      <c r="F10" s="99">
        <f t="shared" ref="F10:F21" si="0">D10*E10</f>
        <v>3232.3199999999997</v>
      </c>
    </row>
    <row r="11" spans="1:26" ht="30" x14ac:dyDescent="0.25">
      <c r="A11" s="9">
        <v>2</v>
      </c>
      <c r="B11" s="97" t="s">
        <v>248</v>
      </c>
      <c r="C11" s="103" t="s">
        <v>65</v>
      </c>
      <c r="D11" s="9">
        <v>5</v>
      </c>
      <c r="E11" s="4">
        <v>14</v>
      </c>
      <c r="F11" s="99">
        <f t="shared" si="0"/>
        <v>70</v>
      </c>
      <c r="G11" s="100"/>
      <c r="H11" s="100"/>
      <c r="I11" s="100"/>
      <c r="J11" s="100"/>
      <c r="K11" s="100"/>
      <c r="L11" s="100"/>
      <c r="M11" s="100"/>
      <c r="N11" s="100"/>
      <c r="O11" s="100"/>
      <c r="P11" s="100"/>
      <c r="Q11" s="100"/>
      <c r="R11" s="100"/>
      <c r="S11" s="100"/>
      <c r="T11" s="100"/>
      <c r="U11" s="100"/>
      <c r="V11" s="100"/>
      <c r="W11" s="100"/>
      <c r="X11" s="100"/>
      <c r="Y11" s="100"/>
      <c r="Z11" s="100"/>
    </row>
    <row r="12" spans="1:26" ht="30" x14ac:dyDescent="0.25">
      <c r="A12" s="14">
        <v>3</v>
      </c>
      <c r="B12" s="55" t="s">
        <v>249</v>
      </c>
      <c r="C12" s="54" t="s">
        <v>250</v>
      </c>
      <c r="D12" s="14">
        <v>21</v>
      </c>
      <c r="E12" s="4">
        <v>37.869999999999997</v>
      </c>
      <c r="F12" s="99">
        <f t="shared" si="0"/>
        <v>795.27</v>
      </c>
      <c r="G12" s="100"/>
      <c r="H12" s="100"/>
      <c r="I12" s="100"/>
      <c r="J12" s="100"/>
      <c r="K12" s="100"/>
      <c r="L12" s="100"/>
      <c r="M12" s="100"/>
      <c r="N12" s="100"/>
      <c r="O12" s="100"/>
      <c r="P12" s="100"/>
      <c r="Q12" s="100"/>
      <c r="R12" s="100"/>
      <c r="S12" s="100"/>
      <c r="T12" s="100"/>
      <c r="U12" s="100"/>
      <c r="V12" s="100"/>
      <c r="W12" s="100"/>
      <c r="X12" s="100"/>
      <c r="Y12" s="100"/>
      <c r="Z12" s="100"/>
    </row>
    <row r="13" spans="1:26" ht="45" x14ac:dyDescent="0.25">
      <c r="A13" s="14">
        <v>4</v>
      </c>
      <c r="B13" s="55" t="s">
        <v>251</v>
      </c>
      <c r="C13" s="54" t="s">
        <v>65</v>
      </c>
      <c r="D13" s="14">
        <v>9</v>
      </c>
      <c r="E13" s="4">
        <v>45.46</v>
      </c>
      <c r="F13" s="99">
        <f t="shared" si="0"/>
        <v>409.14</v>
      </c>
    </row>
    <row r="14" spans="1:26" ht="30" x14ac:dyDescent="0.25">
      <c r="A14" s="14">
        <v>5</v>
      </c>
      <c r="B14" s="55" t="s">
        <v>252</v>
      </c>
      <c r="C14" s="54" t="s">
        <v>250</v>
      </c>
      <c r="D14" s="14">
        <v>36</v>
      </c>
      <c r="E14" s="4">
        <v>8.4</v>
      </c>
      <c r="F14" s="99">
        <f t="shared" si="0"/>
        <v>302.40000000000003</v>
      </c>
    </row>
    <row r="15" spans="1:26" ht="45" x14ac:dyDescent="0.25">
      <c r="A15" s="14">
        <v>6</v>
      </c>
      <c r="B15" s="55" t="s">
        <v>253</v>
      </c>
      <c r="C15" s="54" t="s">
        <v>250</v>
      </c>
      <c r="D15" s="14">
        <v>21</v>
      </c>
      <c r="E15" s="4">
        <v>9.66</v>
      </c>
      <c r="F15" s="99">
        <f t="shared" si="0"/>
        <v>202.86</v>
      </c>
    </row>
    <row r="16" spans="1:26" ht="45" x14ac:dyDescent="0.25">
      <c r="A16" s="14">
        <v>7</v>
      </c>
      <c r="B16" s="55" t="s">
        <v>254</v>
      </c>
      <c r="C16" s="54" t="s">
        <v>250</v>
      </c>
      <c r="D16" s="14">
        <v>22</v>
      </c>
      <c r="E16" s="4">
        <v>7.41</v>
      </c>
      <c r="F16" s="99">
        <f t="shared" si="0"/>
        <v>163.02000000000001</v>
      </c>
    </row>
    <row r="17" spans="1:26" ht="45" x14ac:dyDescent="0.25">
      <c r="A17" s="14">
        <v>8</v>
      </c>
      <c r="B17" s="55" t="s">
        <v>255</v>
      </c>
      <c r="C17" s="54" t="s">
        <v>250</v>
      </c>
      <c r="D17" s="14">
        <v>7</v>
      </c>
      <c r="E17" s="4">
        <v>98.37</v>
      </c>
      <c r="F17" s="99">
        <f t="shared" si="0"/>
        <v>688.59</v>
      </c>
    </row>
    <row r="18" spans="1:26" ht="60" x14ac:dyDescent="0.25">
      <c r="A18" s="14">
        <v>9</v>
      </c>
      <c r="B18" s="55" t="s">
        <v>256</v>
      </c>
      <c r="C18" s="54" t="s">
        <v>65</v>
      </c>
      <c r="D18" s="14">
        <v>14</v>
      </c>
      <c r="E18" s="4">
        <v>9.3000000000000007</v>
      </c>
      <c r="F18" s="99">
        <f t="shared" si="0"/>
        <v>130.20000000000002</v>
      </c>
    </row>
    <row r="19" spans="1:26" ht="90" x14ac:dyDescent="0.25">
      <c r="A19" s="9">
        <v>10</v>
      </c>
      <c r="B19" s="97" t="s">
        <v>257</v>
      </c>
      <c r="C19" s="103" t="s">
        <v>65</v>
      </c>
      <c r="D19" s="9">
        <v>1</v>
      </c>
      <c r="E19" s="4">
        <v>244.34</v>
      </c>
      <c r="F19" s="99">
        <f t="shared" si="0"/>
        <v>244.34</v>
      </c>
    </row>
    <row r="20" spans="1:26" ht="45" x14ac:dyDescent="0.25">
      <c r="A20" s="14">
        <v>11</v>
      </c>
      <c r="B20" s="55" t="s">
        <v>258</v>
      </c>
      <c r="C20" s="54" t="s">
        <v>250</v>
      </c>
      <c r="D20" s="14">
        <v>21</v>
      </c>
      <c r="E20" s="4">
        <v>70.900000000000006</v>
      </c>
      <c r="F20" s="99">
        <f t="shared" si="0"/>
        <v>1488.9</v>
      </c>
      <c r="G20" s="100"/>
      <c r="H20" s="100"/>
      <c r="I20" s="100"/>
      <c r="J20" s="100"/>
      <c r="K20" s="100"/>
      <c r="L20" s="100"/>
      <c r="M20" s="100"/>
      <c r="N20" s="100"/>
      <c r="O20" s="100"/>
      <c r="P20" s="100"/>
      <c r="Q20" s="100"/>
      <c r="R20" s="100"/>
      <c r="S20" s="100"/>
      <c r="T20" s="100"/>
      <c r="U20" s="100"/>
      <c r="V20" s="100"/>
      <c r="W20" s="100"/>
      <c r="X20" s="100"/>
      <c r="Y20" s="100"/>
      <c r="Z20" s="100"/>
    </row>
    <row r="21" spans="1:26" ht="45" x14ac:dyDescent="0.25">
      <c r="A21" s="14">
        <v>12</v>
      </c>
      <c r="B21" s="55" t="s">
        <v>259</v>
      </c>
      <c r="C21" s="54" t="s">
        <v>250</v>
      </c>
      <c r="D21" s="14">
        <v>21</v>
      </c>
      <c r="E21" s="4">
        <v>132.33000000000001</v>
      </c>
      <c r="F21" s="99">
        <f t="shared" si="0"/>
        <v>2778.9300000000003</v>
      </c>
    </row>
    <row r="22" spans="1:26" ht="15.75" customHeight="1" x14ac:dyDescent="0.25">
      <c r="A22" s="203" t="s">
        <v>130</v>
      </c>
      <c r="B22" s="203"/>
      <c r="C22" s="203"/>
      <c r="D22" s="203"/>
      <c r="E22" s="203"/>
      <c r="F22" s="102">
        <f>SUM(F10:F21)</f>
        <v>10505.970000000001</v>
      </c>
    </row>
    <row r="23" spans="1:26" ht="15.75" customHeight="1" x14ac:dyDescent="0.25">
      <c r="A23" s="198" t="s">
        <v>136</v>
      </c>
      <c r="B23" s="198"/>
      <c r="C23" s="198"/>
      <c r="D23" s="198"/>
      <c r="E23" s="198"/>
      <c r="F23" s="102">
        <f>F7+F22</f>
        <v>19273.510000000002</v>
      </c>
    </row>
    <row r="24" spans="1:26" ht="15.75" customHeight="1" x14ac:dyDescent="0.25">
      <c r="B24" s="89"/>
    </row>
    <row r="25" spans="1:26" ht="15.75" customHeight="1" x14ac:dyDescent="0.25">
      <c r="B25" s="89"/>
    </row>
    <row r="26" spans="1:26" ht="15.75" customHeight="1" x14ac:dyDescent="0.25">
      <c r="B26" s="89"/>
    </row>
    <row r="27" spans="1:26" ht="15.75" customHeight="1" x14ac:dyDescent="0.25">
      <c r="B27" s="89"/>
    </row>
    <row r="28" spans="1:26" ht="15.75" customHeight="1" x14ac:dyDescent="0.25">
      <c r="B28" s="89"/>
    </row>
    <row r="29" spans="1:26" ht="15.75" customHeight="1" x14ac:dyDescent="0.25">
      <c r="B29" s="89"/>
    </row>
    <row r="30" spans="1:26" ht="15.75" customHeight="1" x14ac:dyDescent="0.25">
      <c r="B30" s="89"/>
    </row>
    <row r="31" spans="1:26" ht="15.75" customHeight="1" x14ac:dyDescent="0.25">
      <c r="B31" s="89"/>
    </row>
    <row r="32" spans="1:26" ht="15.75" customHeight="1" x14ac:dyDescent="0.25">
      <c r="B32" s="89"/>
    </row>
    <row r="33" spans="2:2" ht="15.75" customHeight="1" x14ac:dyDescent="0.25">
      <c r="B33" s="89"/>
    </row>
    <row r="34" spans="2:2" ht="15.75" customHeight="1" x14ac:dyDescent="0.25"/>
    <row r="35" spans="2:2" ht="15.75" customHeight="1" x14ac:dyDescent="0.25"/>
    <row r="36" spans="2:2" ht="15.75" customHeight="1" x14ac:dyDescent="0.25"/>
    <row r="37" spans="2:2" ht="15.75" customHeight="1" x14ac:dyDescent="0.25"/>
    <row r="38" spans="2:2" ht="15.75" customHeight="1" x14ac:dyDescent="0.25"/>
    <row r="39" spans="2:2" ht="15.75" customHeight="1" x14ac:dyDescent="0.25"/>
    <row r="40" spans="2:2" ht="15.75" customHeight="1" x14ac:dyDescent="0.25"/>
    <row r="41" spans="2:2" ht="15.75" customHeight="1" x14ac:dyDescent="0.25"/>
    <row r="42" spans="2:2" ht="15.75" customHeight="1" x14ac:dyDescent="0.25"/>
    <row r="43" spans="2:2" ht="15.75" customHeight="1" x14ac:dyDescent="0.25"/>
    <row r="44" spans="2:2" ht="15.75" customHeight="1" x14ac:dyDescent="0.25"/>
    <row r="45" spans="2:2" ht="15.75" customHeight="1" x14ac:dyDescent="0.25"/>
    <row r="46" spans="2:2" ht="15.75" customHeight="1" x14ac:dyDescent="0.25"/>
    <row r="47" spans="2:2" ht="15.75" customHeight="1" x14ac:dyDescent="0.25"/>
    <row r="48" spans="2:2" ht="15.75" customHeight="1" x14ac:dyDescent="0.25"/>
    <row r="49" spans="1:6" ht="15.75" customHeight="1" x14ac:dyDescent="0.25">
      <c r="A49" s="201" t="s">
        <v>130</v>
      </c>
      <c r="B49" s="201"/>
      <c r="C49" s="201"/>
      <c r="D49" s="201"/>
      <c r="E49" s="201"/>
      <c r="F49" s="104"/>
    </row>
    <row r="50" spans="1:6" ht="15.75" customHeight="1" x14ac:dyDescent="0.25"/>
    <row r="51" spans="1:6" ht="15.75" customHeight="1" x14ac:dyDescent="0.25"/>
    <row r="52" spans="1:6" ht="15.75" customHeight="1" x14ac:dyDescent="0.25"/>
    <row r="53" spans="1:6" ht="15.75" customHeight="1" x14ac:dyDescent="0.25"/>
    <row r="54" spans="1:6" ht="15.75" customHeight="1" x14ac:dyDescent="0.25"/>
    <row r="55" spans="1:6" ht="15.75" customHeight="1" x14ac:dyDescent="0.25"/>
    <row r="56" spans="1:6" ht="15.75" customHeight="1" x14ac:dyDescent="0.25"/>
    <row r="57" spans="1:6" ht="15.75" customHeight="1" x14ac:dyDescent="0.25"/>
    <row r="58" spans="1:6" ht="15.75" customHeight="1" x14ac:dyDescent="0.25"/>
    <row r="59" spans="1:6" ht="15.75" customHeight="1" x14ac:dyDescent="0.25"/>
    <row r="60" spans="1:6" ht="15.75" customHeight="1" x14ac:dyDescent="0.25"/>
    <row r="61" spans="1:6" ht="15.75" customHeight="1" x14ac:dyDescent="0.25"/>
    <row r="62" spans="1:6" ht="15.75" customHeight="1" x14ac:dyDescent="0.25"/>
    <row r="63" spans="1:6" ht="15.75" customHeight="1" x14ac:dyDescent="0.25"/>
    <row r="64" spans="1:6"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7">
    <mergeCell ref="A23:E23"/>
    <mergeCell ref="A49:E49"/>
    <mergeCell ref="A1:F1"/>
    <mergeCell ref="A3:F3"/>
    <mergeCell ref="A7:E7"/>
    <mergeCell ref="A8:F8"/>
    <mergeCell ref="A22:E22"/>
  </mergeCells>
  <pageMargins left="0.51180555555555496" right="0.51180555555555496" top="0.78749999999999998" bottom="0.78749999999999998" header="0.51180555555555496" footer="0.51180555555555496"/>
  <pageSetup paperSize="9" scale="26" firstPageNumber="0"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K999"/>
  <sheetViews>
    <sheetView zoomScale="200" zoomScaleNormal="200" workbookViewId="0">
      <pane ySplit="2" topLeftCell="A3" activePane="bottomLeft" state="frozen"/>
      <selection activeCell="D74" sqref="D74"/>
      <selection pane="bottomLeft" activeCell="D74" sqref="D74"/>
    </sheetView>
  </sheetViews>
  <sheetFormatPr defaultColWidth="14.5703125" defaultRowHeight="15" x14ac:dyDescent="0.25"/>
  <cols>
    <col min="1" max="1" width="8.28515625" style="1" customWidth="1"/>
    <col min="2" max="2" width="35.140625" style="1" customWidth="1"/>
    <col min="3" max="3" width="9" style="1" customWidth="1"/>
    <col min="4" max="4" width="15.42578125" style="1" customWidth="1"/>
    <col min="5" max="5" width="14.5703125" style="1"/>
    <col min="6" max="6" width="20.7109375" style="1" customWidth="1"/>
    <col min="7" max="26" width="9" style="1" customWidth="1"/>
    <col min="27" max="1025" width="14.5703125" style="1"/>
  </cols>
  <sheetData>
    <row r="1" spans="1:6" x14ac:dyDescent="0.25">
      <c r="A1" s="192" t="s">
        <v>13</v>
      </c>
      <c r="B1" s="192"/>
      <c r="C1" s="192"/>
      <c r="D1" s="192"/>
      <c r="E1" s="192"/>
      <c r="F1" s="192"/>
    </row>
    <row r="2" spans="1:6" ht="45" x14ac:dyDescent="0.25">
      <c r="A2" s="82" t="s">
        <v>1</v>
      </c>
      <c r="B2" s="82" t="s">
        <v>64</v>
      </c>
      <c r="C2" s="82" t="s">
        <v>65</v>
      </c>
      <c r="D2" s="82" t="s">
        <v>66</v>
      </c>
      <c r="E2" s="82" t="s">
        <v>67</v>
      </c>
      <c r="F2" s="82" t="s">
        <v>68</v>
      </c>
    </row>
    <row r="3" spans="1:6" ht="14.45" customHeight="1" x14ac:dyDescent="0.25">
      <c r="A3" s="197" t="s">
        <v>69</v>
      </c>
      <c r="B3" s="197"/>
      <c r="C3" s="197"/>
      <c r="D3" s="197"/>
      <c r="E3" s="197"/>
      <c r="F3" s="197"/>
    </row>
    <row r="4" spans="1:6" ht="55.15" customHeight="1" x14ac:dyDescent="0.25">
      <c r="A4" s="14">
        <v>1</v>
      </c>
      <c r="B4" s="105" t="s">
        <v>260</v>
      </c>
      <c r="C4" s="106" t="s">
        <v>65</v>
      </c>
      <c r="D4" s="107">
        <v>9</v>
      </c>
      <c r="E4" s="108">
        <v>8.3699999999999992</v>
      </c>
      <c r="F4" s="109">
        <f t="shared" ref="F4:F26" si="0">D4*E4</f>
        <v>75.33</v>
      </c>
    </row>
    <row r="5" spans="1:6" ht="56.45" customHeight="1" x14ac:dyDescent="0.25">
      <c r="A5" s="14">
        <v>2</v>
      </c>
      <c r="B5" s="105" t="s">
        <v>261</v>
      </c>
      <c r="C5" s="106" t="s">
        <v>65</v>
      </c>
      <c r="D5" s="107">
        <v>7</v>
      </c>
      <c r="E5" s="108">
        <v>87.3</v>
      </c>
      <c r="F5" s="109">
        <f t="shared" si="0"/>
        <v>611.1</v>
      </c>
    </row>
    <row r="6" spans="1:6" ht="69" customHeight="1" x14ac:dyDescent="0.25">
      <c r="A6" s="14">
        <v>3</v>
      </c>
      <c r="B6" s="105" t="s">
        <v>262</v>
      </c>
      <c r="C6" s="106" t="s">
        <v>65</v>
      </c>
      <c r="D6" s="107">
        <v>7</v>
      </c>
      <c r="E6" s="108">
        <v>73</v>
      </c>
      <c r="F6" s="109">
        <f t="shared" si="0"/>
        <v>511</v>
      </c>
    </row>
    <row r="7" spans="1:6" ht="82.9" customHeight="1" x14ac:dyDescent="0.25">
      <c r="A7" s="14">
        <v>4</v>
      </c>
      <c r="B7" s="105" t="s">
        <v>263</v>
      </c>
      <c r="C7" s="106" t="s">
        <v>65</v>
      </c>
      <c r="D7" s="107">
        <v>14</v>
      </c>
      <c r="E7" s="108">
        <v>77.14</v>
      </c>
      <c r="F7" s="109">
        <f t="shared" si="0"/>
        <v>1079.96</v>
      </c>
    </row>
    <row r="8" spans="1:6" ht="96.6" customHeight="1" x14ac:dyDescent="0.25">
      <c r="A8" s="14">
        <v>5</v>
      </c>
      <c r="B8" s="105" t="s">
        <v>264</v>
      </c>
      <c r="C8" s="106" t="s">
        <v>65</v>
      </c>
      <c r="D8" s="107">
        <v>14</v>
      </c>
      <c r="E8" s="108">
        <v>45.1</v>
      </c>
      <c r="F8" s="109">
        <f t="shared" si="0"/>
        <v>631.4</v>
      </c>
    </row>
    <row r="9" spans="1:6" ht="69" customHeight="1" x14ac:dyDescent="0.25">
      <c r="A9" s="14">
        <v>6</v>
      </c>
      <c r="B9" s="105" t="s">
        <v>265</v>
      </c>
      <c r="C9" s="106" t="s">
        <v>65</v>
      </c>
      <c r="D9" s="107">
        <v>36</v>
      </c>
      <c r="E9" s="108">
        <v>3.3</v>
      </c>
      <c r="F9" s="109">
        <f t="shared" si="0"/>
        <v>118.8</v>
      </c>
    </row>
    <row r="10" spans="1:6" ht="96.6" customHeight="1" x14ac:dyDescent="0.25">
      <c r="A10" s="14">
        <v>7</v>
      </c>
      <c r="B10" s="105" t="s">
        <v>266</v>
      </c>
      <c r="C10" s="106" t="s">
        <v>65</v>
      </c>
      <c r="D10" s="107">
        <v>7</v>
      </c>
      <c r="E10" s="108">
        <v>34</v>
      </c>
      <c r="F10" s="109">
        <f t="shared" si="0"/>
        <v>238</v>
      </c>
    </row>
    <row r="11" spans="1:6" ht="110.45" customHeight="1" x14ac:dyDescent="0.25">
      <c r="A11" s="14">
        <v>8</v>
      </c>
      <c r="B11" s="105" t="s">
        <v>267</v>
      </c>
      <c r="C11" s="106" t="s">
        <v>65</v>
      </c>
      <c r="D11" s="107">
        <v>44</v>
      </c>
      <c r="E11" s="108">
        <v>33</v>
      </c>
      <c r="F11" s="109">
        <f t="shared" si="0"/>
        <v>1452</v>
      </c>
    </row>
    <row r="12" spans="1:6" ht="110.45" customHeight="1" x14ac:dyDescent="0.25">
      <c r="A12" s="14">
        <v>9</v>
      </c>
      <c r="B12" s="105" t="s">
        <v>268</v>
      </c>
      <c r="C12" s="106" t="s">
        <v>65</v>
      </c>
      <c r="D12" s="107">
        <v>58</v>
      </c>
      <c r="E12" s="108">
        <v>8.1300000000000008</v>
      </c>
      <c r="F12" s="109">
        <f t="shared" si="0"/>
        <v>471.54</v>
      </c>
    </row>
    <row r="13" spans="1:6" ht="124.15" customHeight="1" x14ac:dyDescent="0.25">
      <c r="A13" s="14">
        <v>10</v>
      </c>
      <c r="B13" s="105" t="s">
        <v>269</v>
      </c>
      <c r="C13" s="106" t="s">
        <v>65</v>
      </c>
      <c r="D13" s="107"/>
      <c r="E13" s="108">
        <v>8.85</v>
      </c>
      <c r="F13" s="109">
        <f t="shared" si="0"/>
        <v>0</v>
      </c>
    </row>
    <row r="14" spans="1:6" ht="138" customHeight="1" x14ac:dyDescent="0.25">
      <c r="A14" s="14">
        <v>11</v>
      </c>
      <c r="B14" s="105" t="s">
        <v>270</v>
      </c>
      <c r="C14" s="106" t="s">
        <v>250</v>
      </c>
      <c r="D14" s="107">
        <v>14</v>
      </c>
      <c r="E14" s="108">
        <v>73</v>
      </c>
      <c r="F14" s="109">
        <f t="shared" si="0"/>
        <v>1022</v>
      </c>
    </row>
    <row r="15" spans="1:6" ht="55.15" customHeight="1" x14ac:dyDescent="0.25">
      <c r="A15" s="14">
        <v>12</v>
      </c>
      <c r="B15" s="105" t="s">
        <v>271</v>
      </c>
      <c r="C15" s="106" t="s">
        <v>65</v>
      </c>
      <c r="D15" s="107">
        <v>6</v>
      </c>
      <c r="E15" s="108">
        <v>106</v>
      </c>
      <c r="F15" s="109">
        <f t="shared" si="0"/>
        <v>636</v>
      </c>
    </row>
    <row r="16" spans="1:6" ht="82.9" customHeight="1" x14ac:dyDescent="0.25">
      <c r="A16" s="14">
        <v>13</v>
      </c>
      <c r="B16" s="105" t="s">
        <v>272</v>
      </c>
      <c r="C16" s="106" t="s">
        <v>273</v>
      </c>
      <c r="D16" s="107">
        <v>29</v>
      </c>
      <c r="E16" s="108">
        <v>28</v>
      </c>
      <c r="F16" s="109">
        <f t="shared" si="0"/>
        <v>812</v>
      </c>
    </row>
    <row r="17" spans="1:6" ht="55.15" customHeight="1" x14ac:dyDescent="0.25">
      <c r="A17" s="14">
        <v>14</v>
      </c>
      <c r="B17" s="105" t="s">
        <v>274</v>
      </c>
      <c r="C17" s="106" t="s">
        <v>65</v>
      </c>
      <c r="D17" s="107">
        <v>2</v>
      </c>
      <c r="E17" s="108">
        <v>26.3</v>
      </c>
      <c r="F17" s="109">
        <f t="shared" si="0"/>
        <v>52.6</v>
      </c>
    </row>
    <row r="18" spans="1:6" ht="55.15" customHeight="1" x14ac:dyDescent="0.25">
      <c r="A18" s="14">
        <v>15</v>
      </c>
      <c r="B18" s="105" t="s">
        <v>275</v>
      </c>
      <c r="C18" s="106" t="s">
        <v>65</v>
      </c>
      <c r="D18" s="107">
        <v>3</v>
      </c>
      <c r="E18" s="108">
        <v>38</v>
      </c>
      <c r="F18" s="109">
        <f t="shared" si="0"/>
        <v>114</v>
      </c>
    </row>
    <row r="19" spans="1:6" ht="82.9" customHeight="1" x14ac:dyDescent="0.25">
      <c r="A19" s="14">
        <v>16</v>
      </c>
      <c r="B19" s="105" t="s">
        <v>276</v>
      </c>
      <c r="C19" s="106" t="s">
        <v>65</v>
      </c>
      <c r="D19" s="107">
        <v>14</v>
      </c>
      <c r="E19" s="108">
        <v>22</v>
      </c>
      <c r="F19" s="109">
        <f t="shared" si="0"/>
        <v>308</v>
      </c>
    </row>
    <row r="20" spans="1:6" ht="96.6" customHeight="1" x14ac:dyDescent="0.25">
      <c r="A20" s="14">
        <v>17</v>
      </c>
      <c r="B20" s="105" t="s">
        <v>277</v>
      </c>
      <c r="C20" s="106" t="s">
        <v>65</v>
      </c>
      <c r="D20" s="107">
        <v>14</v>
      </c>
      <c r="E20" s="108">
        <v>14.58</v>
      </c>
      <c r="F20" s="109">
        <f t="shared" si="0"/>
        <v>204.12</v>
      </c>
    </row>
    <row r="21" spans="1:6" ht="45" x14ac:dyDescent="0.25">
      <c r="A21" s="14">
        <v>18</v>
      </c>
      <c r="B21" s="105" t="s">
        <v>278</v>
      </c>
      <c r="C21" s="106" t="s">
        <v>65</v>
      </c>
      <c r="D21" s="107">
        <v>12</v>
      </c>
      <c r="E21" s="108">
        <v>90</v>
      </c>
      <c r="F21" s="109">
        <f t="shared" si="0"/>
        <v>1080</v>
      </c>
    </row>
    <row r="22" spans="1:6" ht="45" x14ac:dyDescent="0.25">
      <c r="A22" s="14">
        <v>19</v>
      </c>
      <c r="B22" s="105" t="s">
        <v>279</v>
      </c>
      <c r="C22" s="106" t="s">
        <v>65</v>
      </c>
      <c r="D22" s="107">
        <v>29</v>
      </c>
      <c r="E22" s="108">
        <v>7.82</v>
      </c>
      <c r="F22" s="109">
        <f t="shared" si="0"/>
        <v>226.78</v>
      </c>
    </row>
    <row r="23" spans="1:6" ht="105" x14ac:dyDescent="0.25">
      <c r="A23" s="14">
        <v>20</v>
      </c>
      <c r="B23" s="105" t="s">
        <v>280</v>
      </c>
      <c r="C23" s="106" t="s">
        <v>65</v>
      </c>
      <c r="D23" s="107">
        <v>6</v>
      </c>
      <c r="E23" s="108">
        <v>22.39</v>
      </c>
      <c r="F23" s="109">
        <f t="shared" si="0"/>
        <v>134.34</v>
      </c>
    </row>
    <row r="24" spans="1:6" ht="150" x14ac:dyDescent="0.25">
      <c r="A24" s="14">
        <v>21</v>
      </c>
      <c r="B24" s="105" t="s">
        <v>281</v>
      </c>
      <c r="C24" s="106" t="s">
        <v>65</v>
      </c>
      <c r="D24" s="107">
        <v>1</v>
      </c>
      <c r="E24" s="108">
        <v>563</v>
      </c>
      <c r="F24" s="109">
        <f t="shared" si="0"/>
        <v>563</v>
      </c>
    </row>
    <row r="25" spans="1:6" ht="45" x14ac:dyDescent="0.25">
      <c r="A25" s="14">
        <v>22</v>
      </c>
      <c r="B25" s="105" t="s">
        <v>282</v>
      </c>
      <c r="C25" s="106" t="s">
        <v>65</v>
      </c>
      <c r="D25" s="107">
        <v>7</v>
      </c>
      <c r="E25" s="108">
        <v>36.450000000000003</v>
      </c>
      <c r="F25" s="109">
        <f t="shared" si="0"/>
        <v>255.15000000000003</v>
      </c>
    </row>
    <row r="26" spans="1:6" ht="90" x14ac:dyDescent="0.25">
      <c r="A26" s="14">
        <v>23</v>
      </c>
      <c r="B26" s="105" t="s">
        <v>283</v>
      </c>
      <c r="C26" s="106" t="s">
        <v>273</v>
      </c>
      <c r="D26" s="107">
        <v>1</v>
      </c>
      <c r="E26" s="108">
        <v>18.36</v>
      </c>
      <c r="F26" s="109">
        <f t="shared" si="0"/>
        <v>18.36</v>
      </c>
    </row>
    <row r="27" spans="1:6" x14ac:dyDescent="0.25">
      <c r="A27" s="204" t="s">
        <v>130</v>
      </c>
      <c r="B27" s="204"/>
      <c r="C27" s="204"/>
      <c r="D27" s="204"/>
      <c r="E27" s="204"/>
      <c r="F27" s="110">
        <f>SUM(F4:F26)</f>
        <v>10615.480000000001</v>
      </c>
    </row>
    <row r="28" spans="1:6" ht="15.75" customHeight="1" x14ac:dyDescent="0.25">
      <c r="A28" s="199" t="s">
        <v>131</v>
      </c>
      <c r="B28" s="199"/>
      <c r="C28" s="199"/>
      <c r="D28" s="199"/>
      <c r="E28" s="199"/>
      <c r="F28" s="199"/>
    </row>
    <row r="29" spans="1:6" ht="135" x14ac:dyDescent="0.25">
      <c r="A29" s="14">
        <v>1</v>
      </c>
      <c r="B29" s="105" t="s">
        <v>284</v>
      </c>
      <c r="C29" s="106" t="s">
        <v>65</v>
      </c>
      <c r="D29" s="107">
        <v>2</v>
      </c>
      <c r="E29" s="108">
        <v>789</v>
      </c>
      <c r="F29" s="109">
        <f>D29*E29</f>
        <v>1578</v>
      </c>
    </row>
    <row r="30" spans="1:6" ht="15.75" customHeight="1" x14ac:dyDescent="0.25">
      <c r="A30" s="204" t="s">
        <v>130</v>
      </c>
      <c r="B30" s="204"/>
      <c r="C30" s="204"/>
      <c r="D30" s="204"/>
      <c r="E30" s="204"/>
      <c r="F30" s="111">
        <f>F29</f>
        <v>1578</v>
      </c>
    </row>
    <row r="31" spans="1:6" ht="15.75" customHeight="1" x14ac:dyDescent="0.25">
      <c r="A31" s="204" t="s">
        <v>136</v>
      </c>
      <c r="B31" s="204"/>
      <c r="C31" s="204"/>
      <c r="D31" s="204"/>
      <c r="E31" s="204"/>
      <c r="F31" s="112">
        <f>F27+F30</f>
        <v>12193.480000000001</v>
      </c>
    </row>
    <row r="32" spans="1:6" ht="15.75" customHeight="1" x14ac:dyDescent="0.25">
      <c r="B32" s="89"/>
    </row>
    <row r="33" spans="2:2" ht="15.75" customHeight="1" x14ac:dyDescent="0.25">
      <c r="B33" s="89"/>
    </row>
    <row r="34" spans="2:2" ht="15.75" customHeight="1" x14ac:dyDescent="0.25">
      <c r="B34" s="89"/>
    </row>
    <row r="35" spans="2:2" ht="15.75" customHeight="1" x14ac:dyDescent="0.25">
      <c r="B35" s="89"/>
    </row>
    <row r="36" spans="2:2" ht="15.75" customHeight="1" x14ac:dyDescent="0.25">
      <c r="B36" s="89"/>
    </row>
    <row r="37" spans="2:2" ht="15.75" customHeight="1" x14ac:dyDescent="0.25">
      <c r="B37" s="89"/>
    </row>
    <row r="38" spans="2:2" ht="15.75" customHeight="1" x14ac:dyDescent="0.25">
      <c r="B38" s="89"/>
    </row>
    <row r="39" spans="2:2" ht="15.75" customHeight="1" x14ac:dyDescent="0.25">
      <c r="B39" s="89"/>
    </row>
    <row r="40" spans="2:2" ht="15.75" customHeight="1" x14ac:dyDescent="0.25">
      <c r="B40" s="89"/>
    </row>
    <row r="41" spans="2:2" ht="15.75" customHeight="1" x14ac:dyDescent="0.25">
      <c r="B41" s="89"/>
    </row>
    <row r="42" spans="2:2" ht="15.75" customHeight="1" x14ac:dyDescent="0.25">
      <c r="B42" s="89"/>
    </row>
    <row r="43" spans="2:2" ht="15.75" customHeight="1" x14ac:dyDescent="0.25">
      <c r="B43" s="89"/>
    </row>
    <row r="44" spans="2:2" ht="15.75" customHeight="1" x14ac:dyDescent="0.25">
      <c r="B44" s="89"/>
    </row>
    <row r="45" spans="2:2" ht="15.75" customHeight="1" x14ac:dyDescent="0.25"/>
    <row r="46" spans="2:2" ht="15.75" customHeight="1" x14ac:dyDescent="0.25"/>
    <row r="47" spans="2:2" ht="15.75" customHeight="1" x14ac:dyDescent="0.25"/>
    <row r="48" spans="2:2"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6">
    <mergeCell ref="A31:E31"/>
    <mergeCell ref="A1:F1"/>
    <mergeCell ref="A3:F3"/>
    <mergeCell ref="A27:E27"/>
    <mergeCell ref="A28:F28"/>
    <mergeCell ref="A30:E30"/>
  </mergeCells>
  <pageMargins left="0.51180555555555496" right="0.51180555555555496" top="0.78749999999999998" bottom="0.78749999999999998" header="0.51180555555555496" footer="0.51180555555555496"/>
  <pageSetup paperSize="9" scale="89" firstPageNumber="0"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K999"/>
  <sheetViews>
    <sheetView zoomScale="200" zoomScaleNormal="200" workbookViewId="0">
      <pane ySplit="2" topLeftCell="A3" activePane="bottomLeft" state="frozen"/>
      <selection activeCell="D74" sqref="D74"/>
      <selection pane="bottomLeft" activeCell="D74" sqref="D74"/>
    </sheetView>
  </sheetViews>
  <sheetFormatPr defaultColWidth="14.5703125" defaultRowHeight="15" x14ac:dyDescent="0.25"/>
  <cols>
    <col min="1" max="1" width="4.7109375" style="1" customWidth="1"/>
    <col min="2" max="2" width="48.28515625" style="1" customWidth="1"/>
    <col min="3" max="4" width="9" style="1" customWidth="1"/>
    <col min="5" max="5" width="11.140625" style="1" customWidth="1"/>
    <col min="6" max="6" width="16.7109375" style="1" customWidth="1"/>
    <col min="7" max="26" width="9" style="1" customWidth="1"/>
    <col min="27" max="1025" width="14.5703125" style="1"/>
  </cols>
  <sheetData>
    <row r="1" spans="1:6" x14ac:dyDescent="0.25">
      <c r="A1" s="192" t="s">
        <v>14</v>
      </c>
      <c r="B1" s="192"/>
      <c r="C1" s="192"/>
      <c r="D1" s="192"/>
      <c r="E1" s="192"/>
      <c r="F1" s="192"/>
    </row>
    <row r="2" spans="1:6" ht="90" x14ac:dyDescent="0.25">
      <c r="A2" s="39" t="s">
        <v>1</v>
      </c>
      <c r="B2" s="39" t="s">
        <v>64</v>
      </c>
      <c r="C2" s="39" t="s">
        <v>65</v>
      </c>
      <c r="D2" s="39" t="s">
        <v>66</v>
      </c>
      <c r="E2" s="39" t="s">
        <v>67</v>
      </c>
      <c r="F2" s="39" t="s">
        <v>68</v>
      </c>
    </row>
    <row r="3" spans="1:6" ht="14.45" customHeight="1" x14ac:dyDescent="0.25">
      <c r="A3" s="205" t="s">
        <v>131</v>
      </c>
      <c r="B3" s="205"/>
      <c r="C3" s="205"/>
      <c r="D3" s="205"/>
      <c r="E3" s="205"/>
      <c r="F3" s="205"/>
    </row>
    <row r="4" spans="1:6" ht="75" x14ac:dyDescent="0.25">
      <c r="A4" s="113">
        <v>1</v>
      </c>
      <c r="B4" s="55" t="s">
        <v>285</v>
      </c>
      <c r="C4" s="114" t="s">
        <v>65</v>
      </c>
      <c r="D4" s="54">
        <v>51</v>
      </c>
      <c r="E4" s="115">
        <v>108</v>
      </c>
      <c r="F4" s="58">
        <f t="shared" ref="F4:F10" si="0">E4*D4</f>
        <v>5508</v>
      </c>
    </row>
    <row r="5" spans="1:6" ht="150" x14ac:dyDescent="0.25">
      <c r="A5" s="113">
        <v>2</v>
      </c>
      <c r="B5" s="55" t="s">
        <v>286</v>
      </c>
      <c r="C5" s="114" t="s">
        <v>65</v>
      </c>
      <c r="D5" s="54">
        <v>11</v>
      </c>
      <c r="E5" s="115">
        <v>148</v>
      </c>
      <c r="F5" s="58">
        <f t="shared" si="0"/>
        <v>1628</v>
      </c>
    </row>
    <row r="6" spans="1:6" x14ac:dyDescent="0.25">
      <c r="A6" s="113">
        <v>3</v>
      </c>
      <c r="B6" s="55" t="s">
        <v>287</v>
      </c>
      <c r="C6" s="114" t="s">
        <v>65</v>
      </c>
      <c r="D6" s="54">
        <v>3</v>
      </c>
      <c r="E6" s="115">
        <v>223</v>
      </c>
      <c r="F6" s="58">
        <f t="shared" si="0"/>
        <v>669</v>
      </c>
    </row>
    <row r="7" spans="1:6" ht="90" x14ac:dyDescent="0.25">
      <c r="A7" s="113">
        <v>4</v>
      </c>
      <c r="B7" s="55" t="s">
        <v>288</v>
      </c>
      <c r="C7" s="114" t="s">
        <v>65</v>
      </c>
      <c r="D7" s="54">
        <v>30</v>
      </c>
      <c r="E7" s="115">
        <v>158</v>
      </c>
      <c r="F7" s="58">
        <f t="shared" si="0"/>
        <v>4740</v>
      </c>
    </row>
    <row r="8" spans="1:6" x14ac:dyDescent="0.25">
      <c r="A8" s="113">
        <v>5</v>
      </c>
      <c r="B8" s="55" t="s">
        <v>289</v>
      </c>
      <c r="C8" s="114" t="s">
        <v>65</v>
      </c>
      <c r="D8" s="54">
        <v>1</v>
      </c>
      <c r="E8" s="115">
        <v>9200</v>
      </c>
      <c r="F8" s="58">
        <f t="shared" si="0"/>
        <v>9200</v>
      </c>
    </row>
    <row r="9" spans="1:6" x14ac:dyDescent="0.25">
      <c r="A9" s="113">
        <v>6</v>
      </c>
      <c r="B9" s="55" t="s">
        <v>290</v>
      </c>
      <c r="C9" s="114" t="s">
        <v>65</v>
      </c>
      <c r="D9" s="54"/>
      <c r="E9" s="115">
        <v>52</v>
      </c>
      <c r="F9" s="58">
        <f t="shared" si="0"/>
        <v>0</v>
      </c>
    </row>
    <row r="10" spans="1:6" x14ac:dyDescent="0.25">
      <c r="A10" s="113">
        <v>7</v>
      </c>
      <c r="B10" s="55" t="s">
        <v>291</v>
      </c>
      <c r="C10" s="114" t="s">
        <v>65</v>
      </c>
      <c r="D10" s="54">
        <v>50</v>
      </c>
      <c r="E10" s="115">
        <v>47</v>
      </c>
      <c r="F10" s="58">
        <f t="shared" si="0"/>
        <v>2350</v>
      </c>
    </row>
    <row r="11" spans="1:6" x14ac:dyDescent="0.25">
      <c r="A11" s="206" t="s">
        <v>136</v>
      </c>
      <c r="B11" s="206"/>
      <c r="C11" s="206"/>
      <c r="D11" s="206"/>
      <c r="E11" s="206"/>
      <c r="F11" s="116">
        <f>SUM(F4:F10)</f>
        <v>24095</v>
      </c>
    </row>
    <row r="12" spans="1:6" x14ac:dyDescent="0.25">
      <c r="A12" s="117"/>
      <c r="B12" s="89"/>
      <c r="F12" s="96"/>
    </row>
    <row r="13" spans="1:6" x14ac:dyDescent="0.25">
      <c r="B13" s="89"/>
    </row>
    <row r="14" spans="1:6" x14ac:dyDescent="0.25">
      <c r="B14" s="89"/>
    </row>
    <row r="15" spans="1:6" x14ac:dyDescent="0.25">
      <c r="B15" s="89"/>
    </row>
    <row r="16" spans="1:6" x14ac:dyDescent="0.25">
      <c r="B16" s="89"/>
    </row>
    <row r="17" spans="2:2" x14ac:dyDescent="0.25">
      <c r="B17" s="89"/>
    </row>
    <row r="18" spans="2:2" x14ac:dyDescent="0.25">
      <c r="B18" s="89"/>
    </row>
    <row r="19" spans="2:2" x14ac:dyDescent="0.25">
      <c r="B19" s="89"/>
    </row>
    <row r="20" spans="2:2" x14ac:dyDescent="0.25">
      <c r="B20" s="89"/>
    </row>
    <row r="21" spans="2:2" ht="15.75" customHeight="1" x14ac:dyDescent="0.25">
      <c r="B21" s="89"/>
    </row>
    <row r="22" spans="2:2" ht="15.75" customHeight="1" x14ac:dyDescent="0.25">
      <c r="B22" s="89"/>
    </row>
    <row r="23" spans="2:2" ht="15.75" customHeight="1" x14ac:dyDescent="0.25">
      <c r="B23" s="89"/>
    </row>
    <row r="24" spans="2:2" ht="15.75" customHeight="1" x14ac:dyDescent="0.25">
      <c r="B24" s="89"/>
    </row>
    <row r="25" spans="2:2" ht="15.75" customHeight="1" x14ac:dyDescent="0.25">
      <c r="B25" s="89"/>
    </row>
    <row r="26" spans="2:2" ht="15.75" customHeight="1" x14ac:dyDescent="0.25">
      <c r="B26" s="89"/>
    </row>
    <row r="27" spans="2:2" ht="15.75" customHeight="1" x14ac:dyDescent="0.25">
      <c r="B27" s="89"/>
    </row>
    <row r="28" spans="2:2" ht="15.75" customHeight="1" x14ac:dyDescent="0.25"/>
    <row r="29" spans="2:2" ht="15.75" customHeight="1" x14ac:dyDescent="0.25"/>
    <row r="30" spans="2:2" ht="15.75" customHeight="1" x14ac:dyDescent="0.25"/>
    <row r="31" spans="2:2" ht="15.75" customHeight="1" x14ac:dyDescent="0.25"/>
    <row r="32" spans="2: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3">
    <mergeCell ref="A1:F1"/>
    <mergeCell ref="A3:F3"/>
    <mergeCell ref="A11:E11"/>
  </mergeCells>
  <pageMargins left="0.51180555555555496" right="0.51180555555555496" top="0.78749999999999998" bottom="0.78749999999999998" header="0.51180555555555496" footer="0.51180555555555496"/>
  <pageSetup paperSize="9" scale="93" firstPageNumber="0"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Planilhas</vt:lpstr>
      </vt:variant>
      <vt:variant>
        <vt:i4>22</vt:i4>
      </vt:variant>
    </vt:vector>
  </HeadingPairs>
  <TitlesOfParts>
    <vt:vector size="22" baseType="lpstr">
      <vt:lpstr>Custo - CASE Itaberaí s fórmu</vt:lpstr>
      <vt:lpstr>Comparativo_OS_ADM_DIRETA</vt:lpstr>
      <vt:lpstr>Expediente-Escritório</vt:lpstr>
      <vt:lpstr>Limpeza e Higienização</vt:lpstr>
      <vt:lpstr>Copa e Cozinha</vt:lpstr>
      <vt:lpstr>Vestuário-Cama-Mesa-Banho</vt:lpstr>
      <vt:lpstr>EPIs</vt:lpstr>
      <vt:lpstr>Esportivo e Pedagógico</vt:lpstr>
      <vt:lpstr>Segurança</vt:lpstr>
      <vt:lpstr>LOCAÇÃO-VEICULOS</vt:lpstr>
      <vt:lpstr>REFEIÇÕES</vt:lpstr>
      <vt:lpstr>MANUTENÇÃO_PREDIAL</vt:lpstr>
      <vt:lpstr>VIDEOMONITORAMENTO</vt:lpstr>
      <vt:lpstr>MEDICAMENTOS</vt:lpstr>
      <vt:lpstr>AGUA</vt:lpstr>
      <vt:lpstr>ENERGIA_ELÉTRICA</vt:lpstr>
      <vt:lpstr>TELEFONIA_E_INTERNET</vt:lpstr>
      <vt:lpstr>DIÁRIAS</vt:lpstr>
      <vt:lpstr>Informática</vt:lpstr>
      <vt:lpstr>Eletrodomésticos-Móveis</vt:lpstr>
      <vt:lpstr>Saúde</vt:lpstr>
      <vt:lpstr>Folha de Pagamento com fórmulas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tmvaladao</dc:creator>
  <dc:description/>
  <cp:lastModifiedBy>Juliano Martins Rodrigues</cp:lastModifiedBy>
  <cp:revision>0</cp:revision>
  <cp:lastPrinted>2022-03-22T02:48:50Z</cp:lastPrinted>
  <dcterms:created xsi:type="dcterms:W3CDTF">2018-06-22T17:32:06Z</dcterms:created>
  <dcterms:modified xsi:type="dcterms:W3CDTF">2022-09-02T14:29:17Z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